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bstarks\Downloads\"/>
    </mc:Choice>
  </mc:AlternateContent>
  <xr:revisionPtr revIDLastSave="0" documentId="13_ncr:1_{A35E3A11-9E65-4F40-AE71-F737CC67DC97}" xr6:coauthVersionLast="36" xr6:coauthVersionMax="47" xr10:uidLastSave="{00000000-0000-0000-0000-000000000000}"/>
  <bookViews>
    <workbookView xWindow="0" yWindow="0" windowWidth="28800" windowHeight="10125" xr2:uid="{572BD0DF-21B9-4740-851E-492D6F84F5C3}"/>
  </bookViews>
  <sheets>
    <sheet name="State-Level Activities" sheetId="1" r:id="rId1"/>
  </sheets>
  <externalReferences>
    <externalReference r:id="rId2"/>
  </externalReferences>
  <definedNames>
    <definedName name="admin">'[1]Admin Maximums'!$A$4:$Z$61</definedName>
    <definedName name="admin_year">'[1]Admin Maximums'!$A$3:$Z$3</definedName>
    <definedName name="APPE">[1]APPE!$A$4:$D$54</definedName>
    <definedName name="APPE_adj">'[1]APPE Adjustment'!$A$3:$Z$61</definedName>
    <definedName name="APPE_adj_year_row">'[1]APPE Adjustment'!$A$2:$Z$2</definedName>
    <definedName name="APPE_title_row">[1]APPE!$A$3:$D$3</definedName>
    <definedName name="childcount">'[1]Childcount 2004'!$A$2:$H$60</definedName>
    <definedName name="childcount_title_row">'[1]Childcount 2004'!$A$1:$H$1</definedName>
    <definedName name="fund_table">'[1]Prior Year Funding Levels'!$A$2:$AA$62</definedName>
    <definedName name="FY_Inflation">[1]Inflation!$A$24:$AAF$24</definedName>
    <definedName name="FY_Inflation_year_row">[1]Inflation!$A$8:$AF$8</definedName>
    <definedName name="max_funding">'[1]Maximum Funding'!$A$5:$Z$63</definedName>
    <definedName name="max_funding_year_row">'[1]Maximum Funding'!$A$3:$Z$3</definedName>
    <definedName name="OA_pop_est_year">'[1]Population Est - OAs'!$A$8:$R$8</definedName>
    <definedName name="OA_Population">'[1]Population Est - OAs'!$A$9:$R$12</definedName>
    <definedName name="other">'[1]Other Activities Maxmiums'!$A$5:$BZ$61</definedName>
    <definedName name="other_label">'[1]Other Activities Maxmiums'!$A$2:$BZ$2</definedName>
    <definedName name="penalty_table">'[1]Prior Year Penalties'!$A$2:$AN$61</definedName>
    <definedName name="pop_est_table">'[1]Population Est (Estimates)'!$A$3:$AA$54</definedName>
    <definedName name="pop_est_year_row">'[1]Population Est (Estimates)'!$A$1:$AA$1</definedName>
    <definedName name="pov_est_table">'[1]Poverty Est (Census + Ferrett)'!$A$3:$Z$54</definedName>
    <definedName name="Prior_Year_Penalties_Year_Row">'[1]Prior Year Penalties'!$A$1:$AB$1</definedName>
    <definedName name="var_table">'[1]Approp Path'!$A$2:$F$33</definedName>
    <definedName name="year_row">'[1]Prior Year Funding Levels'!$A$1:$AA$1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21" i="1"/>
  <c r="I12" i="1"/>
  <c r="I2" i="1"/>
  <c r="B32" i="1" s="1"/>
  <c r="H2" i="1"/>
  <c r="H88" i="1" s="1"/>
  <c r="G2" i="1"/>
  <c r="H82" i="1" s="1"/>
  <c r="F2" i="1"/>
  <c r="H78" i="1" s="1"/>
  <c r="E2" i="1"/>
  <c r="H72" i="1" s="1"/>
  <c r="D2" i="1"/>
  <c r="V227" i="1" s="1"/>
  <c r="B2" i="1"/>
  <c r="I3" i="1" s="1"/>
  <c r="I5" i="1" s="1"/>
  <c r="I62" i="1" l="1"/>
  <c r="J64" i="1" s="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U230" i="1"/>
  <c r="J47" i="1"/>
  <c r="J48" i="1" s="1"/>
  <c r="Z271" i="1"/>
  <c r="S272" i="1"/>
  <c r="I9" i="1"/>
  <c r="J62" i="1"/>
  <c r="D111" i="1"/>
  <c r="S267" i="1"/>
  <c r="V272" i="1"/>
  <c r="H96" i="1"/>
  <c r="I99" i="1" s="1"/>
  <c r="J99" i="1" s="1"/>
  <c r="E111" i="1"/>
  <c r="J110" i="1" s="1"/>
  <c r="S268" i="1"/>
  <c r="S273" i="1"/>
  <c r="S269" i="1"/>
  <c r="S275" i="1"/>
  <c r="U269" i="1"/>
  <c r="S276" i="1"/>
  <c r="S270" i="1"/>
  <c r="S277" i="1"/>
  <c r="A110" i="1"/>
  <c r="S271" i="1"/>
  <c r="J66" i="1" l="1"/>
  <c r="J104" i="1"/>
  <c r="J103" i="1"/>
  <c r="J102" i="1"/>
  <c r="K101" i="1"/>
  <c r="J101" i="1"/>
  <c r="J100" i="1"/>
  <c r="J98" i="1"/>
  <c r="Z257" i="1"/>
  <c r="J180" i="1"/>
  <c r="J176" i="1"/>
  <c r="J178" i="1" s="1"/>
  <c r="H13" i="1"/>
  <c r="J11" i="1"/>
  <c r="Z216" i="1"/>
  <c r="X2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E35A6F18-5FEC-44BF-A114-63CF97DE5A6F}">
      <text>
        <r>
          <rPr>
            <b/>
            <sz val="8"/>
            <color indexed="81"/>
            <rFont val="Tahoma"/>
            <family val="2"/>
          </rPr>
          <t xml:space="preserve">See 20 U.S.C. 1411(e)(1)(A) and 1411(e)(3)(B)(i)
</t>
        </r>
      </text>
    </comment>
    <comment ref="B23" authorId="0" shapeId="0" xr:uid="{9BFDA5C2-F799-4402-9E04-E580CD0593A7}">
      <text>
        <r>
          <rPr>
            <b/>
            <sz val="8"/>
            <color indexed="81"/>
            <rFont val="Tahoma"/>
            <family val="2"/>
          </rPr>
          <t xml:space="preserve">See 20 U.S.C. 1411(e)(1)(D)
</t>
        </r>
      </text>
    </comment>
    <comment ref="B27" authorId="0" shapeId="0" xr:uid="{BBE05295-3C1E-472D-A22F-5BB7F0734BF5}">
      <text>
        <r>
          <rPr>
            <b/>
            <sz val="8"/>
            <color indexed="81"/>
            <rFont val="Tahoma"/>
            <family val="2"/>
          </rPr>
          <t>See 20 U.S.C. 1411(e)(6) and 1411(e)(1)(B)</t>
        </r>
        <r>
          <rPr>
            <sz val="8"/>
            <color indexed="81"/>
            <rFont val="Tahoma"/>
            <family val="2"/>
          </rPr>
          <t xml:space="preserve">
</t>
        </r>
      </text>
    </comment>
    <comment ref="C34" authorId="0" shapeId="0" xr:uid="{69C53B89-C721-4778-8EF3-9414CFBFDEB6}">
      <text>
        <r>
          <rPr>
            <b/>
            <sz val="8"/>
            <color indexed="81"/>
            <rFont val="Tahoma"/>
            <family val="2"/>
          </rPr>
          <t>See 20 U.S.C. 1411(e)(2)(C)(i)</t>
        </r>
        <r>
          <rPr>
            <sz val="8"/>
            <color indexed="81"/>
            <rFont val="Tahoma"/>
            <family val="2"/>
          </rPr>
          <t xml:space="preserve">
</t>
        </r>
      </text>
    </comment>
    <comment ref="C37" authorId="0" shapeId="0" xr:uid="{EFE835FC-6EAD-42BC-9528-017D23A60D1D}">
      <text>
        <r>
          <rPr>
            <b/>
            <sz val="8"/>
            <color indexed="81"/>
            <rFont val="Tahoma"/>
            <family val="2"/>
          </rPr>
          <t>See 20 U.S.C. 1411(e)(2)(C)(iii)</t>
        </r>
        <r>
          <rPr>
            <sz val="8"/>
            <color indexed="81"/>
            <rFont val="Tahoma"/>
            <family val="2"/>
          </rPr>
          <t xml:space="preserve">
</t>
        </r>
      </text>
    </comment>
    <comment ref="C41" authorId="0" shapeId="0" xr:uid="{FA7DC276-C6E7-455F-B08C-251051206C51}">
      <text>
        <r>
          <rPr>
            <b/>
            <sz val="8"/>
            <color indexed="81"/>
            <rFont val="Tahoma"/>
            <family val="2"/>
          </rPr>
          <t>See 20 U.S.C. 1411(e)(2)(C)(vii)</t>
        </r>
        <r>
          <rPr>
            <sz val="8"/>
            <color indexed="81"/>
            <rFont val="Tahoma"/>
            <family val="2"/>
          </rPr>
          <t xml:space="preserve">
</t>
        </r>
      </text>
    </comment>
    <comment ref="C43" authorId="0" shapeId="0" xr:uid="{80BCF773-5BD6-44A3-9E9E-826982146922}">
      <text>
        <r>
          <rPr>
            <b/>
            <sz val="8"/>
            <color indexed="81"/>
            <rFont val="Tahoma"/>
            <family val="2"/>
          </rPr>
          <t>See 20 U.S.C. 1411(e)(2)(C)(viii)</t>
        </r>
        <r>
          <rPr>
            <sz val="8"/>
            <color indexed="81"/>
            <rFont val="Tahoma"/>
            <family val="2"/>
          </rPr>
          <t xml:space="preserve">
</t>
        </r>
      </text>
    </comment>
    <comment ref="B50" authorId="0" shapeId="0" xr:uid="{82099EC4-8487-469B-A13E-E6B938C989A5}">
      <text>
        <r>
          <rPr>
            <b/>
            <sz val="8"/>
            <color indexed="81"/>
            <rFont val="Tahoma"/>
            <family val="2"/>
          </rPr>
          <t xml:space="preserve">See 20 U.S.C. 1411(e)(7)
</t>
        </r>
      </text>
    </comment>
    <comment ref="A70" authorId="0" shapeId="0" xr:uid="{4E260805-7C9B-4833-B558-4D85E7585214}">
      <text>
        <r>
          <rPr>
            <b/>
            <sz val="8"/>
            <color indexed="81"/>
            <rFont val="Tahoma"/>
            <family val="2"/>
          </rPr>
          <t>See 20 U.S.C. 1411(e)(2)(A)(i)</t>
        </r>
        <r>
          <rPr>
            <sz val="8"/>
            <color indexed="81"/>
            <rFont val="Tahoma"/>
            <family val="2"/>
          </rPr>
          <t xml:space="preserve">
</t>
        </r>
      </text>
    </comment>
    <comment ref="A76" authorId="0" shapeId="0" xr:uid="{43B069BA-E117-4A35-BA65-D94210C42637}">
      <text>
        <r>
          <rPr>
            <b/>
            <sz val="8"/>
            <color indexed="81"/>
            <rFont val="Tahoma"/>
            <family val="2"/>
          </rPr>
          <t>See 20 U.S.C. 1411(e)(2)(A)(i) and 20 U.S.C. 1411(e)(2)(A)(iii)(I)</t>
        </r>
        <r>
          <rPr>
            <sz val="8"/>
            <color indexed="81"/>
            <rFont val="Tahoma"/>
            <family val="2"/>
          </rPr>
          <t xml:space="preserve">
</t>
        </r>
      </text>
    </comment>
    <comment ref="A80" authorId="0" shapeId="0" xr:uid="{695C482B-6808-4D16-A986-ADCC6507774B}">
      <text>
        <r>
          <rPr>
            <b/>
            <sz val="8"/>
            <color indexed="81"/>
            <rFont val="Tahoma"/>
            <family val="2"/>
          </rPr>
          <t>See 20 U.S.C. 1411(e)(2)(A)(ii)</t>
        </r>
        <r>
          <rPr>
            <sz val="8"/>
            <color indexed="81"/>
            <rFont val="Tahoma"/>
            <family val="2"/>
          </rPr>
          <t xml:space="preserve">
</t>
        </r>
      </text>
    </comment>
    <comment ref="A86" authorId="0" shapeId="0" xr:uid="{D80D5D3D-4C4F-4B9E-9A02-8695B77A4E95}">
      <text>
        <r>
          <rPr>
            <b/>
            <sz val="8"/>
            <color indexed="81"/>
            <rFont val="Tahoma"/>
            <family val="2"/>
          </rPr>
          <t>See 20 U.S.C. 1411(e)(2)(A)(ii) and 20 U.S.C. 1411(e)(2)(A)(iii)(II)</t>
        </r>
        <r>
          <rPr>
            <sz val="8"/>
            <color indexed="81"/>
            <rFont val="Tahoma"/>
            <family val="2"/>
          </rPr>
          <t xml:space="preserve">
</t>
        </r>
      </text>
    </comment>
    <comment ref="A91" authorId="0" shapeId="0" xr:uid="{804295B2-87B4-4C41-B990-F7E24AE76272}">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FB62E6E1-D355-43DC-BEFA-F8DFD559D984}">
      <text>
        <r>
          <rPr>
            <b/>
            <sz val="8"/>
            <color indexed="81"/>
            <rFont val="Tahoma"/>
            <family val="2"/>
          </rPr>
          <t>See 20 U.S.C. 1411(e)(2)(B)(i)</t>
        </r>
        <r>
          <rPr>
            <sz val="8"/>
            <color indexed="81"/>
            <rFont val="Tahoma"/>
            <family val="2"/>
          </rPr>
          <t xml:space="preserve">
</t>
        </r>
      </text>
    </comment>
    <comment ref="C118" authorId="0" shapeId="0" xr:uid="{6E22A870-9BA5-4FB4-8E97-CF486A2E8B2C}">
      <text>
        <r>
          <rPr>
            <b/>
            <sz val="8"/>
            <color indexed="81"/>
            <rFont val="Tahoma"/>
            <family val="2"/>
          </rPr>
          <t>See 20 U.S.C. 1411(e)(2)(B)(ii)</t>
        </r>
        <r>
          <rPr>
            <sz val="8"/>
            <color indexed="81"/>
            <rFont val="Tahoma"/>
            <family val="2"/>
          </rPr>
          <t xml:space="preserve">
</t>
        </r>
      </text>
    </comment>
    <comment ref="C124" authorId="0" shapeId="0" xr:uid="{510D3672-6B9E-4554-91BE-352C062AFBC0}">
      <text>
        <r>
          <rPr>
            <b/>
            <sz val="8"/>
            <color indexed="81"/>
            <rFont val="Tahoma"/>
            <family val="2"/>
          </rPr>
          <t>See 20 U.S.C. 1411(e)(2)(C)(i)</t>
        </r>
        <r>
          <rPr>
            <sz val="8"/>
            <color indexed="81"/>
            <rFont val="Tahoma"/>
            <family val="2"/>
          </rPr>
          <t xml:space="preserve">
</t>
        </r>
      </text>
    </comment>
    <comment ref="C127" authorId="0" shapeId="0" xr:uid="{9FCBE8CE-D77D-4EF1-AB53-3DA7875FE4CD}">
      <text>
        <r>
          <rPr>
            <b/>
            <sz val="8"/>
            <color indexed="81"/>
            <rFont val="Tahoma"/>
            <family val="2"/>
          </rPr>
          <t>See 20 U.S.C. 1411(e)(2)(C)(iii)</t>
        </r>
        <r>
          <rPr>
            <sz val="8"/>
            <color indexed="81"/>
            <rFont val="Tahoma"/>
            <family val="2"/>
          </rPr>
          <t xml:space="preserve">
</t>
        </r>
      </text>
    </comment>
    <comment ref="C131" authorId="0" shapeId="0" xr:uid="{61F5FB66-B503-4066-928C-6773137198A5}">
      <text>
        <r>
          <rPr>
            <b/>
            <sz val="8"/>
            <color indexed="81"/>
            <rFont val="Tahoma"/>
            <family val="2"/>
          </rPr>
          <t>See 20 U.S.C. 1411(e)(2)(C)(vii)</t>
        </r>
        <r>
          <rPr>
            <sz val="8"/>
            <color indexed="81"/>
            <rFont val="Tahoma"/>
            <family val="2"/>
          </rPr>
          <t xml:space="preserve">
</t>
        </r>
      </text>
    </comment>
    <comment ref="C133" authorId="0" shapeId="0" xr:uid="{C076BA30-8A60-402A-ADC5-D78F6566DD4E}">
      <text>
        <r>
          <rPr>
            <b/>
            <sz val="8"/>
            <color indexed="81"/>
            <rFont val="Tahoma"/>
            <family val="2"/>
          </rPr>
          <t>See 20 U.S.C. 1411(e)(2)(C)(viii)</t>
        </r>
        <r>
          <rPr>
            <sz val="8"/>
            <color indexed="81"/>
            <rFont val="Tahoma"/>
            <family val="2"/>
          </rPr>
          <t xml:space="preserve">
</t>
        </r>
      </text>
    </comment>
    <comment ref="C136" authorId="0" shapeId="0" xr:uid="{C80F93ED-CA07-472E-A318-7B8FADB10A55}">
      <text>
        <r>
          <rPr>
            <b/>
            <sz val="8"/>
            <color indexed="81"/>
            <rFont val="Tahoma"/>
            <family val="2"/>
          </rPr>
          <t>See 20 U.S.C. 1411(e)(2)(C)(ii)</t>
        </r>
        <r>
          <rPr>
            <sz val="8"/>
            <color indexed="81"/>
            <rFont val="Tahoma"/>
            <family val="2"/>
          </rPr>
          <t xml:space="preserve">
</t>
        </r>
      </text>
    </comment>
    <comment ref="C139" authorId="0" shapeId="0" xr:uid="{DB3B9806-2540-405E-8907-F58C5D3936BF}">
      <text>
        <r>
          <rPr>
            <b/>
            <sz val="8"/>
            <color indexed="81"/>
            <rFont val="Tahoma"/>
            <family val="2"/>
          </rPr>
          <t>See 20 U.S.C. 1411(e)(2)(C)(iv)</t>
        </r>
        <r>
          <rPr>
            <sz val="8"/>
            <color indexed="81"/>
            <rFont val="Tahoma"/>
            <family val="2"/>
          </rPr>
          <t xml:space="preserve">
</t>
        </r>
      </text>
    </comment>
    <comment ref="C142" authorId="0" shapeId="0" xr:uid="{CB9CF222-A693-42EE-BF5D-1E868955A582}">
      <text>
        <r>
          <rPr>
            <b/>
            <sz val="8"/>
            <color indexed="81"/>
            <rFont val="Tahoma"/>
            <family val="2"/>
          </rPr>
          <t>See 20 U.S.C. 1411(e)(2)(C)(v)</t>
        </r>
        <r>
          <rPr>
            <sz val="8"/>
            <color indexed="81"/>
            <rFont val="Tahoma"/>
            <family val="2"/>
          </rPr>
          <t xml:space="preserve">
</t>
        </r>
      </text>
    </comment>
    <comment ref="C146" authorId="0" shapeId="0" xr:uid="{70134EF9-AD6A-4E79-A21F-E887D04AFBB3}">
      <text>
        <r>
          <rPr>
            <b/>
            <sz val="8"/>
            <color indexed="81"/>
            <rFont val="Tahoma"/>
            <family val="2"/>
          </rPr>
          <t>See 20 U.S.C. 1411(e)(2)(C)(vi)</t>
        </r>
        <r>
          <rPr>
            <sz val="8"/>
            <color indexed="81"/>
            <rFont val="Tahoma"/>
            <family val="2"/>
          </rPr>
          <t xml:space="preserve">
</t>
        </r>
      </text>
    </comment>
    <comment ref="C150" authorId="0" shapeId="0" xr:uid="{C59D20B1-CB52-4532-BCB3-AF4A61C0785E}">
      <text>
        <r>
          <rPr>
            <b/>
            <sz val="8"/>
            <color indexed="81"/>
            <rFont val="Tahoma"/>
            <family val="2"/>
          </rPr>
          <t>See 20 U.S.C. 1411(e)(2)(C)(ix)</t>
        </r>
        <r>
          <rPr>
            <sz val="8"/>
            <color indexed="81"/>
            <rFont val="Tahoma"/>
            <family val="2"/>
          </rPr>
          <t xml:space="preserve">
</t>
        </r>
      </text>
    </comment>
    <comment ref="C155" authorId="0" shapeId="0" xr:uid="{FBF7E867-BA4A-4C42-971F-A03BA0783524}">
      <text>
        <r>
          <rPr>
            <b/>
            <sz val="8"/>
            <color indexed="81"/>
            <rFont val="Tahoma"/>
            <family val="2"/>
          </rPr>
          <t>See 20 U.S.C. 1411(e)(2)(C)(x)</t>
        </r>
        <r>
          <rPr>
            <sz val="8"/>
            <color indexed="81"/>
            <rFont val="Tahoma"/>
            <family val="2"/>
          </rPr>
          <t xml:space="preserve">
</t>
        </r>
      </text>
    </comment>
    <comment ref="C161" authorId="0" shapeId="0" xr:uid="{6DF6C227-EF4A-414C-ADE2-E08FF77A8F28}">
      <text>
        <r>
          <rPr>
            <b/>
            <sz val="8"/>
            <color indexed="81"/>
            <rFont val="Tahoma"/>
            <family val="2"/>
          </rPr>
          <t>See 20 U.S.C. 1411(e)(2)(C)(xi)</t>
        </r>
        <r>
          <rPr>
            <sz val="8"/>
            <color indexed="81"/>
            <rFont val="Tahoma"/>
            <family val="2"/>
          </rPr>
          <t xml:space="preserve">
</t>
        </r>
      </text>
    </comment>
    <comment ref="C185" authorId="0" shapeId="0" xr:uid="{E3CCC591-25CE-4F01-ADDC-7B5090B80A8D}">
      <text>
        <r>
          <rPr>
            <b/>
            <sz val="8"/>
            <color indexed="81"/>
            <rFont val="Tahoma"/>
            <family val="2"/>
          </rPr>
          <t>See 20 U.S.C. 1411(e)(3)(A)(i)(I)</t>
        </r>
        <r>
          <rPr>
            <sz val="8"/>
            <color indexed="81"/>
            <rFont val="Tahoma"/>
            <family val="2"/>
          </rPr>
          <t xml:space="preserve">
</t>
        </r>
      </text>
    </comment>
    <comment ref="C189" authorId="0" shapeId="0" xr:uid="{36868347-1F20-4143-8770-A409F6527E40}">
      <text>
        <r>
          <rPr>
            <b/>
            <sz val="8"/>
            <color indexed="81"/>
            <rFont val="Tahoma"/>
            <family val="2"/>
          </rPr>
          <t>See 20 U.S.C. 1411(e)(3)(A)(i)(II) and 20 U.S.C. 1411(e)(3)(B)(ii)</t>
        </r>
        <r>
          <rPr>
            <sz val="8"/>
            <color indexed="81"/>
            <rFont val="Tahoma"/>
            <family val="2"/>
          </rPr>
          <t xml:space="preserve">
</t>
        </r>
      </text>
    </comment>
    <comment ref="C196" authorId="0" shapeId="0" xr:uid="{B4F2D609-C081-45EB-A81D-6A27EAB2C1EC}">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<sst xmlns="http://schemas.openxmlformats.org/spreadsheetml/2006/main" count="245" uniqueCount="187">
  <si>
    <t>Select Area</t>
  </si>
  <si>
    <t>FFY</t>
  </si>
  <si>
    <t xml:space="preserve"> </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</si>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</sst>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5" x14ac:knownFonts="1">
    <font>
      <sz val="10"/>
      <name val="Arial"/>
      <family val="2"/>
    </font>
    <font>
      <sz val="10"/>
      <name val="Arial"/>
      <family val="2"/>
    </font>
    <font>
      <b/>
      <sz val="16"/>
      <name val="Arial"/>
      <family val="2"/>
    </font>
    <font>
      <sz val="10"/>
      <color theme="0"/>
      <name val="Arial"/>
      <family val="2"/>
    </font>
    <font>
      <sz val="10"/>
      <color indexed="9"/>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5"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6" fillId="3" borderId="0" xfId="0" applyFont="1" applyFill="1"/>
    <xf numFmtId="6" fontId="0" fillId="3" borderId="0" xfId="0" applyNumberFormat="1" applyFill="1" applyAlignment="1">
      <alignment horizontal="right"/>
    </xf>
    <xf numFmtId="0" fontId="6"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8"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1" fillId="3" borderId="0" xfId="0" applyFont="1" applyFill="1"/>
    <xf numFmtId="0" fontId="1" fillId="3" borderId="0" xfId="0" applyFont="1" applyFill="1" applyAlignment="1">
      <alignment horizontal="left"/>
    </xf>
    <xf numFmtId="165" fontId="6" fillId="3" borderId="0" xfId="0" applyNumberFormat="1" applyFont="1" applyFill="1"/>
    <xf numFmtId="165" fontId="9" fillId="0" borderId="0" xfId="0" quotePrefix="1" applyNumberFormat="1" applyFont="1"/>
    <xf numFmtId="0" fontId="1" fillId="0" borderId="0" xfId="0" applyFont="1"/>
    <xf numFmtId="0" fontId="6" fillId="3" borderId="2" xfId="0" applyFont="1" applyFill="1" applyBorder="1" applyAlignment="1" applyProtection="1">
      <alignment horizontal="right"/>
      <protection locked="0"/>
    </xf>
    <xf numFmtId="0" fontId="0" fillId="3" borderId="0" xfId="0" applyFill="1" applyAlignment="1">
      <alignment horizontal="right" vertical="center"/>
    </xf>
    <xf numFmtId="0" fontId="10"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5" fillId="3" borderId="0" xfId="0" applyNumberFormat="1" applyFont="1" applyFill="1"/>
    <xf numFmtId="165" fontId="0" fillId="3" borderId="2" xfId="0" applyNumberFormat="1" applyFill="1" applyBorder="1" applyAlignment="1" applyProtection="1">
      <alignment vertical="top"/>
      <protection locked="0"/>
    </xf>
    <xf numFmtId="165" fontId="6"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6" fillId="0" borderId="0" xfId="0" applyNumberFormat="1" applyFont="1"/>
    <xf numFmtId="165" fontId="6"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2" fillId="0" borderId="0" xfId="0" applyFont="1"/>
    <xf numFmtId="0" fontId="4" fillId="0" borderId="0" xfId="0" applyFont="1"/>
    <xf numFmtId="0" fontId="10" fillId="0" borderId="0" xfId="0" applyFont="1"/>
    <xf numFmtId="0" fontId="1" fillId="0" borderId="0" xfId="0" applyFont="1" applyAlignment="1">
      <alignment vertical="top"/>
    </xf>
    <xf numFmtId="5" fontId="1" fillId="0" borderId="0" xfId="0" applyNumberFormat="1" applyFont="1" applyAlignment="1">
      <alignment horizontal="center"/>
    </xf>
    <xf numFmtId="0" fontId="4" fillId="0" borderId="0" xfId="0" applyFont="1" applyAlignment="1">
      <alignment vertical="top"/>
    </xf>
    <xf numFmtId="0" fontId="6" fillId="0" borderId="0" xfId="0" applyFont="1" applyAlignment="1">
      <alignment vertical="top"/>
    </xf>
    <xf numFmtId="0" fontId="10" fillId="0" borderId="0" xfId="0" applyFont="1" applyAlignment="1">
      <alignment vertical="top"/>
    </xf>
    <xf numFmtId="165" fontId="10" fillId="0" borderId="0" xfId="0" applyNumberFormat="1" applyFont="1" applyAlignment="1">
      <alignment horizontal="right" vertical="top"/>
    </xf>
    <xf numFmtId="165" fontId="4" fillId="0" borderId="0" xfId="0" applyNumberFormat="1" applyFont="1" applyAlignment="1">
      <alignment vertical="top"/>
    </xf>
    <xf numFmtId="165" fontId="10" fillId="0" borderId="0" xfId="0" applyNumberFormat="1" applyFont="1" applyAlignment="1">
      <alignment horizontal="center"/>
    </xf>
    <xf numFmtId="0" fontId="10" fillId="0" borderId="0" xfId="0" applyFont="1" applyAlignment="1">
      <alignment horizontal="center" vertical="top"/>
    </xf>
    <xf numFmtId="165" fontId="10" fillId="0" borderId="0" xfId="0" applyNumberFormat="1" applyFont="1" applyAlignment="1">
      <alignment horizontal="center" vertical="top"/>
    </xf>
    <xf numFmtId="165" fontId="6" fillId="0" borderId="0" xfId="0" applyNumberFormat="1" applyFont="1" applyAlignment="1">
      <alignment horizontal="center" vertical="top"/>
    </xf>
    <xf numFmtId="165" fontId="10" fillId="0" borderId="0" xfId="0" applyNumberFormat="1" applyFont="1" applyAlignment="1">
      <alignment vertical="top"/>
    </xf>
    <xf numFmtId="5" fontId="4" fillId="0" borderId="0" xfId="0" applyNumberFormat="1" applyFont="1" applyAlignment="1">
      <alignment horizontal="left"/>
    </xf>
    <xf numFmtId="2" fontId="6" fillId="0" borderId="0" xfId="0" applyNumberFormat="1" applyFont="1" applyAlignment="1">
      <alignment horizontal="center" vertical="top"/>
    </xf>
    <xf numFmtId="0" fontId="6" fillId="3" borderId="0" xfId="0" applyFont="1" applyFill="1" applyAlignment="1">
      <alignment vertical="top" wrapText="1"/>
    </xf>
    <xf numFmtId="0" fontId="2" fillId="2" borderId="0" xfId="0" applyFont="1" applyFill="1" applyAlignment="1" applyProtection="1">
      <alignment vertical="top"/>
      <protection locked="0"/>
    </xf>
    <xf numFmtId="0" fontId="6" fillId="3" borderId="1" xfId="0" applyFont="1" applyFill="1" applyBorder="1"/>
    <xf numFmtId="0" fontId="6" fillId="3" borderId="0" xfId="0" applyFont="1" applyFill="1"/>
    <xf numFmtId="0" fontId="0" fillId="3" borderId="0" xfId="0" applyFill="1"/>
    <xf numFmtId="0" fontId="7" fillId="3" borderId="0" xfId="0" applyFont="1" applyFill="1" applyAlignment="1">
      <alignment vertical="top" wrapText="1"/>
    </xf>
    <xf numFmtId="0" fontId="0" fillId="3" borderId="0" xfId="0" applyFill="1" applyAlignment="1">
      <alignment vertical="top" wrapText="1"/>
    </xf>
    <xf numFmtId="0" fontId="1" fillId="3" borderId="0" xfId="0" applyFont="1" applyFill="1" applyAlignment="1">
      <alignment vertical="top" wrapText="1"/>
    </xf>
    <xf numFmtId="165" fontId="6" fillId="3" borderId="0" xfId="0" applyNumberFormat="1" applyFont="1" applyFill="1" applyAlignment="1">
      <alignment horizontal="left"/>
    </xf>
    <xf numFmtId="165" fontId="6" fillId="3" borderId="0" xfId="0" applyNumberFormat="1" applyFont="1" applyFill="1" applyAlignment="1">
      <alignment vertical="top" wrapText="1"/>
    </xf>
    <xf numFmtId="0" fontId="6" fillId="3" borderId="0" xfId="0" applyFont="1" applyFill="1" applyAlignment="1">
      <alignment horizontal="center"/>
    </xf>
    <xf numFmtId="165" fontId="6"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1" fillId="0" borderId="0" xfId="0" applyFont="1" applyAlignment="1">
      <alignment vertical="top" wrapText="1"/>
    </xf>
    <xf numFmtId="0" fontId="0" fillId="0" borderId="0" xfId="0" applyAlignment="1">
      <alignment vertical="top" wrapText="1"/>
    </xf>
    <xf numFmtId="165" fontId="6" fillId="3" borderId="0" xfId="0" applyNumberFormat="1" applyFont="1" applyFill="1"/>
    <xf numFmtId="0" fontId="4" fillId="0" borderId="0" xfId="0" applyFont="1"/>
    <xf numFmtId="0" fontId="10" fillId="0" borderId="0" xfId="0" applyFont="1" applyAlignment="1">
      <alignment vertical="top"/>
    </xf>
    <xf numFmtId="0" fontId="10"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cell r="B2">
            <v>4310700000</v>
          </cell>
          <cell r="C2">
            <v>9700000</v>
          </cell>
        </row>
        <row r="3">
          <cell r="A3">
            <v>2000</v>
          </cell>
        </row>
        <row r="4">
          <cell r="A4">
            <v>2001</v>
          </cell>
          <cell r="B4">
            <v>6339685000</v>
          </cell>
          <cell r="C4">
            <v>23244059</v>
          </cell>
        </row>
        <row r="5">
          <cell r="A5">
            <v>2002</v>
          </cell>
          <cell r="B5">
            <v>7528533000</v>
          </cell>
          <cell r="C5">
            <v>22579306</v>
          </cell>
        </row>
        <row r="6">
          <cell r="A6">
            <v>2003</v>
          </cell>
          <cell r="B6">
            <v>8874397536</v>
          </cell>
          <cell r="C6">
            <v>22579306</v>
          </cell>
        </row>
        <row r="7">
          <cell r="A7">
            <v>2004</v>
          </cell>
          <cell r="B7">
            <v>10068106452</v>
          </cell>
          <cell r="C7">
            <v>22579306</v>
          </cell>
        </row>
        <row r="8">
          <cell r="A8">
            <v>2005</v>
          </cell>
          <cell r="B8">
            <v>10589745824</v>
          </cell>
          <cell r="C8">
            <v>10000000</v>
          </cell>
        </row>
        <row r="9">
          <cell r="A9">
            <v>2006</v>
          </cell>
          <cell r="B9">
            <v>10582960540</v>
          </cell>
          <cell r="C9">
            <v>15000000</v>
          </cell>
        </row>
        <row r="10">
          <cell r="A10">
            <v>2007</v>
          </cell>
          <cell r="B10">
            <v>10782961000</v>
          </cell>
          <cell r="C10">
            <v>15000000</v>
          </cell>
        </row>
        <row r="11">
          <cell r="A11">
            <v>2008</v>
          </cell>
          <cell r="B11">
            <v>10947511571</v>
          </cell>
          <cell r="C11">
            <v>15000000</v>
          </cell>
        </row>
        <row r="12">
          <cell r="A12">
            <v>2009</v>
          </cell>
          <cell r="B12">
            <v>11505211000</v>
          </cell>
          <cell r="C12">
            <v>15000000</v>
          </cell>
        </row>
        <row r="13">
          <cell r="A13">
            <v>2010</v>
          </cell>
          <cell r="B13">
            <v>11505211000</v>
          </cell>
          <cell r="C13">
            <v>25000000</v>
          </cell>
        </row>
        <row r="14">
          <cell r="A14">
            <v>2011</v>
          </cell>
          <cell r="B14">
            <v>11465960974</v>
          </cell>
          <cell r="C14">
            <v>25000000</v>
          </cell>
          <cell r="D14">
            <v>2889817578</v>
          </cell>
          <cell r="E14">
            <v>8576143396</v>
          </cell>
        </row>
        <row r="15">
          <cell r="A15">
            <v>2012</v>
          </cell>
          <cell r="B15">
            <v>11577855236</v>
          </cell>
          <cell r="C15">
            <v>25000000</v>
          </cell>
          <cell r="D15">
            <v>2294472236</v>
          </cell>
          <cell r="E15">
            <v>9283383000</v>
          </cell>
        </row>
        <row r="16">
          <cell r="A16">
            <v>2013</v>
          </cell>
          <cell r="B16">
            <v>10974865803</v>
          </cell>
          <cell r="C16">
            <v>23692500</v>
          </cell>
          <cell r="D16">
            <v>1691482803</v>
          </cell>
          <cell r="E16">
            <v>9283383000</v>
          </cell>
        </row>
        <row r="17">
          <cell r="A17">
            <v>2014</v>
          </cell>
          <cell r="B17">
            <v>11472848000</v>
          </cell>
          <cell r="C17">
            <v>15000000</v>
          </cell>
          <cell r="D17">
            <v>2189465000</v>
          </cell>
          <cell r="E17">
            <v>9283383000</v>
          </cell>
        </row>
        <row r="18">
          <cell r="A18">
            <v>2015</v>
          </cell>
          <cell r="B18">
            <v>11497848000</v>
          </cell>
          <cell r="C18">
            <v>13000000</v>
          </cell>
          <cell r="D18">
            <v>2214465000</v>
          </cell>
          <cell r="E18">
            <v>9283383000</v>
          </cell>
        </row>
        <row r="19">
          <cell r="A19">
            <v>2016</v>
          </cell>
          <cell r="B19">
            <v>11912848000</v>
          </cell>
          <cell r="C19">
            <v>20000000</v>
          </cell>
          <cell r="D19">
            <v>2629465000</v>
          </cell>
          <cell r="E19">
            <v>9283383000</v>
          </cell>
        </row>
        <row r="20">
          <cell r="A20">
            <v>2017</v>
          </cell>
          <cell r="B20">
            <v>12002848000</v>
          </cell>
          <cell r="C20">
            <v>21400000</v>
          </cell>
          <cell r="D20">
            <v>2719465000</v>
          </cell>
          <cell r="E20">
            <v>9283383000</v>
          </cell>
        </row>
        <row r="21">
          <cell r="A21">
            <v>2018</v>
          </cell>
          <cell r="B21">
            <v>12277848000</v>
          </cell>
          <cell r="C21">
            <v>21000000</v>
          </cell>
          <cell r="D21">
            <v>2994465000</v>
          </cell>
          <cell r="E21">
            <v>9283383000</v>
          </cell>
        </row>
        <row r="22">
          <cell r="A22">
            <v>2019</v>
          </cell>
          <cell r="B22">
            <v>12364392000</v>
          </cell>
          <cell r="C22">
            <v>20000000</v>
          </cell>
          <cell r="D22">
            <v>3081009000</v>
          </cell>
          <cell r="E22">
            <v>9283383000</v>
          </cell>
          <cell r="F22">
            <v>38012241</v>
          </cell>
        </row>
        <row r="23">
          <cell r="A23">
            <v>2020</v>
          </cell>
          <cell r="B23">
            <v>12764392000</v>
          </cell>
          <cell r="C23">
            <v>10000000</v>
          </cell>
          <cell r="D23">
            <v>3481009000</v>
          </cell>
          <cell r="E23">
            <v>9283383000</v>
          </cell>
          <cell r="F23">
            <v>38012241</v>
          </cell>
        </row>
        <row r="24">
          <cell r="A24">
            <v>2021</v>
          </cell>
          <cell r="B24">
            <v>15517457000</v>
          </cell>
          <cell r="C24">
            <v>25000000</v>
          </cell>
          <cell r="D24">
            <v>6234074000</v>
          </cell>
          <cell r="E24">
            <v>9283383000</v>
          </cell>
          <cell r="F24">
            <v>45600000</v>
          </cell>
        </row>
        <row r="25">
          <cell r="A25">
            <v>2022</v>
          </cell>
          <cell r="B25">
            <v>13343704000</v>
          </cell>
          <cell r="C25">
            <v>20000000</v>
          </cell>
          <cell r="D25">
            <v>4060321000</v>
          </cell>
          <cell r="E25">
            <v>9283383000</v>
          </cell>
          <cell r="F25">
            <v>38500000</v>
          </cell>
        </row>
        <row r="26">
          <cell r="A26">
            <v>2023</v>
          </cell>
          <cell r="B26">
            <v>14193704000</v>
          </cell>
          <cell r="C26">
            <v>20000000</v>
          </cell>
          <cell r="D26">
            <v>4910321000</v>
          </cell>
          <cell r="E26">
            <v>9283383000</v>
          </cell>
          <cell r="F26">
            <v>40952467.470801212</v>
          </cell>
        </row>
        <row r="27">
          <cell r="A27">
            <v>2024</v>
          </cell>
          <cell r="B27">
            <v>16259193000</v>
          </cell>
          <cell r="C27">
            <v>20000000</v>
          </cell>
          <cell r="D27">
            <v>6975810000</v>
          </cell>
          <cell r="E27">
            <v>9283383000</v>
          </cell>
          <cell r="F27">
            <v>46911931.687033825</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256382531</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52075667</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289493368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160784587</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1474673509</v>
          </cell>
          <cell r="Z6">
            <v>1706993812</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231775408</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179789308</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51052979</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27506693</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887924640</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484563122</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57080000</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82177235</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684411950</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356751918</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169259991</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131813386</v>
          </cell>
          <cell r="Z18">
            <v>152585965</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227860802</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254621690</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73931981</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287939295</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383540168</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535214190</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233631563</v>
          </cell>
          <cell r="Z25">
            <v>270453895</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168021050</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273875838</v>
          </cell>
          <cell r="Z27">
            <v>317067891</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52825914</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91168685</v>
          </cell>
          <cell r="Z29">
            <v>105544289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112288109</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64100221</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488373227</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122931041</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1041313388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468127553</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44421187</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588487187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204859054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185359081</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601865708</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59084681</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255321766</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50685808</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326773029</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1433728997</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143384933</v>
          </cell>
          <cell r="Z46">
            <v>165946312</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42830504</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390774285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318647280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102610728</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250302020</v>
          </cell>
          <cell r="Z51">
            <v>289763883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44933446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7763220</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17649316</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5913806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173454125</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7173659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109802754</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16259193000</v>
          </cell>
        </row>
      </sheetData>
      <sheetData sheetId="5">
        <row r="1">
          <cell r="A1" t="str">
            <v>Prior Year Penalties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row>
        <row r="2">
          <cell r="A2" t="str">
            <v>Alabama</v>
          </cell>
          <cell r="N2">
            <v>-34048</v>
          </cell>
          <cell r="S2">
            <v>-249849</v>
          </cell>
          <cell r="V2">
            <v>-51783</v>
          </cell>
          <cell r="W2">
            <v>-205111</v>
          </cell>
          <cell r="X2">
            <v>-561812</v>
          </cell>
          <cell r="Y2">
            <v>-795665</v>
          </cell>
        </row>
        <row r="3">
          <cell r="A3" t="str">
            <v>Alaska</v>
          </cell>
          <cell r="N3">
            <v>-5364</v>
          </cell>
          <cell r="S3">
            <v>-39820</v>
          </cell>
          <cell r="V3">
            <v>-8149</v>
          </cell>
          <cell r="W3">
            <v>-31656</v>
          </cell>
          <cell r="X3">
            <v>-86524</v>
          </cell>
          <cell r="Y3">
            <v>-95653</v>
          </cell>
        </row>
        <row r="4">
          <cell r="A4" t="str">
            <v>Arizona</v>
          </cell>
          <cell r="N4">
            <v>-51020</v>
          </cell>
          <cell r="S4">
            <v>-385141</v>
          </cell>
          <cell r="V4">
            <v>-80591</v>
          </cell>
          <cell r="W4">
            <v>-325020</v>
          </cell>
          <cell r="X4">
            <v>-897771</v>
          </cell>
          <cell r="Y4">
            <v>-940019</v>
          </cell>
        </row>
        <row r="5">
          <cell r="A5" t="str">
            <v>Arkansas</v>
          </cell>
          <cell r="N5">
            <v>-20861</v>
          </cell>
          <cell r="S5">
            <v>-158254</v>
          </cell>
          <cell r="V5">
            <v>-33198</v>
          </cell>
          <cell r="W5">
            <v>-133089</v>
          </cell>
          <cell r="X5">
            <v>-365105</v>
          </cell>
          <cell r="Y5">
            <v>-496854</v>
          </cell>
        </row>
        <row r="6">
          <cell r="A6" t="str">
            <v>California</v>
          </cell>
          <cell r="N6">
            <v>-237951</v>
          </cell>
          <cell r="S6">
            <v>11173426</v>
          </cell>
          <cell r="V6">
            <v>-359433</v>
          </cell>
          <cell r="W6">
            <v>-1422930</v>
          </cell>
          <cell r="X6">
            <v>-3867445</v>
          </cell>
          <cell r="Y6">
            <v>-5198635</v>
          </cell>
        </row>
        <row r="7">
          <cell r="A7" t="str">
            <v>Colorado</v>
          </cell>
          <cell r="N7">
            <v>-34313</v>
          </cell>
          <cell r="S7">
            <v>-262657</v>
          </cell>
          <cell r="V7">
            <v>-55193</v>
          </cell>
          <cell r="W7">
            <v>-218953</v>
          </cell>
          <cell r="X7">
            <v>-598206</v>
          </cell>
          <cell r="Y7">
            <v>-794299</v>
          </cell>
        </row>
        <row r="8">
          <cell r="A8" t="str">
            <v>Connecticut</v>
          </cell>
          <cell r="N8">
            <v>-22751</v>
          </cell>
          <cell r="S8">
            <v>-165680</v>
          </cell>
          <cell r="V8">
            <v>-33878</v>
          </cell>
          <cell r="W8">
            <v>-135305</v>
          </cell>
          <cell r="X8">
            <v>-365845</v>
          </cell>
          <cell r="Y8">
            <v>-481747</v>
          </cell>
        </row>
        <row r="9">
          <cell r="A9" t="str">
            <v>Delaware</v>
          </cell>
          <cell r="N9">
            <v>-5834</v>
          </cell>
          <cell r="S9">
            <v>-45110</v>
          </cell>
          <cell r="V9">
            <v>-9193</v>
          </cell>
          <cell r="W9">
            <v>-36690</v>
          </cell>
          <cell r="X9">
            <v>-101375</v>
          </cell>
          <cell r="Y9">
            <v>-137402</v>
          </cell>
        </row>
        <row r="10">
          <cell r="A10" t="str">
            <v>District of Columbia</v>
          </cell>
          <cell r="N10">
            <v>-3766</v>
          </cell>
          <cell r="S10">
            <v>-30129</v>
          </cell>
          <cell r="V10">
            <v>-6513</v>
          </cell>
          <cell r="W10">
            <v>-26015</v>
          </cell>
          <cell r="X10">
            <v>-72409</v>
          </cell>
          <cell r="Y10">
            <v>-74131</v>
          </cell>
        </row>
        <row r="11">
          <cell r="A11" t="str">
            <v>Florida</v>
          </cell>
          <cell r="N11">
            <v>-126727</v>
          </cell>
          <cell r="S11">
            <v>-959978</v>
          </cell>
          <cell r="V11">
            <v>-203936</v>
          </cell>
          <cell r="W11">
            <v>-815688</v>
          </cell>
          <cell r="X11">
            <v>-2250064</v>
          </cell>
          <cell r="Y11">
            <v>-2441092</v>
          </cell>
        </row>
        <row r="12">
          <cell r="A12" t="str">
            <v>Georgia</v>
          </cell>
          <cell r="N12">
            <v>-78103</v>
          </cell>
          <cell r="S12">
            <v>-589358</v>
          </cell>
          <cell r="V12">
            <v>-122369</v>
          </cell>
          <cell r="W12">
            <v>-488129</v>
          </cell>
          <cell r="X12">
            <v>-1341781</v>
          </cell>
          <cell r="Y12">
            <v>-1450792</v>
          </cell>
        </row>
        <row r="13">
          <cell r="A13" t="str">
            <v>Hawaii</v>
          </cell>
          <cell r="N13">
            <v>-7839</v>
          </cell>
          <cell r="S13">
            <v>-58509</v>
          </cell>
          <cell r="V13">
            <v>-11915</v>
          </cell>
          <cell r="W13">
            <v>-47886</v>
          </cell>
          <cell r="X13">
            <v>-129300</v>
          </cell>
          <cell r="Y13">
            <v>-176920</v>
          </cell>
        </row>
        <row r="14">
          <cell r="A14" t="str">
            <v>Idaho</v>
          </cell>
          <cell r="N14">
            <v>-12014</v>
          </cell>
          <cell r="S14">
            <v>-89850</v>
          </cell>
          <cell r="V14">
            <v>-19690</v>
          </cell>
          <cell r="W14">
            <v>-78873</v>
          </cell>
          <cell r="X14">
            <v>-218520</v>
          </cell>
          <cell r="Y14">
            <v>-301884</v>
          </cell>
        </row>
        <row r="15">
          <cell r="A15" t="str">
            <v>Illinois</v>
          </cell>
          <cell r="N15">
            <v>-88841</v>
          </cell>
          <cell r="S15">
            <v>2076649</v>
          </cell>
          <cell r="V15">
            <v>-127590</v>
          </cell>
          <cell r="W15">
            <v>-506120</v>
          </cell>
          <cell r="X15">
            <v>-1371373</v>
          </cell>
          <cell r="Y15">
            <v>-1856928</v>
          </cell>
        </row>
        <row r="16">
          <cell r="A16" t="str">
            <v>Indiana</v>
          </cell>
          <cell r="N16">
            <v>-49678</v>
          </cell>
          <cell r="S16">
            <v>-370234</v>
          </cell>
          <cell r="V16">
            <v>-76103</v>
          </cell>
          <cell r="W16">
            <v>-304378</v>
          </cell>
          <cell r="X16">
            <v>-833014</v>
          </cell>
          <cell r="Y16">
            <v>-917436</v>
          </cell>
        </row>
        <row r="17">
          <cell r="A17" t="str">
            <v>Iowa</v>
          </cell>
          <cell r="N17">
            <v>-20800</v>
          </cell>
          <cell r="S17">
            <v>-157539</v>
          </cell>
          <cell r="V17">
            <v>-32710</v>
          </cell>
          <cell r="W17">
            <v>-131155</v>
          </cell>
          <cell r="X17">
            <v>-359786</v>
          </cell>
          <cell r="Y17">
            <v>-482032</v>
          </cell>
        </row>
        <row r="18">
          <cell r="A18" t="str">
            <v>Kansas</v>
          </cell>
          <cell r="M18">
            <v>0</v>
          </cell>
          <cell r="N18">
            <v>2186454</v>
          </cell>
          <cell r="S18">
            <v>-154069</v>
          </cell>
          <cell r="V18">
            <v>-31765</v>
          </cell>
          <cell r="W18">
            <v>-126783</v>
          </cell>
          <cell r="X18">
            <v>-345859</v>
          </cell>
          <cell r="Y18">
            <v>-456420</v>
          </cell>
        </row>
        <row r="19">
          <cell r="A19" t="str">
            <v>Kentucky</v>
          </cell>
          <cell r="N19">
            <v>-30450</v>
          </cell>
          <cell r="S19">
            <v>-224580</v>
          </cell>
          <cell r="V19">
            <v>-46855</v>
          </cell>
          <cell r="W19">
            <v>-186702</v>
          </cell>
          <cell r="X19">
            <v>-511670</v>
          </cell>
          <cell r="Y19">
            <v>-717118</v>
          </cell>
        </row>
        <row r="20">
          <cell r="A20" t="str">
            <v>Louisiana</v>
          </cell>
          <cell r="N20">
            <v>-35420</v>
          </cell>
          <cell r="S20">
            <v>-263596</v>
          </cell>
          <cell r="V20">
            <v>-54792</v>
          </cell>
          <cell r="W20">
            <v>-222097</v>
          </cell>
          <cell r="X20">
            <v>-608065</v>
          </cell>
          <cell r="Y20">
            <v>-621475</v>
          </cell>
        </row>
        <row r="21">
          <cell r="A21" t="str">
            <v>Maine</v>
          </cell>
          <cell r="N21">
            <v>-7361</v>
          </cell>
          <cell r="S21">
            <v>-51751</v>
          </cell>
          <cell r="V21">
            <v>-10433</v>
          </cell>
          <cell r="W21">
            <v>-41700</v>
          </cell>
          <cell r="X21">
            <v>-113343</v>
          </cell>
          <cell r="Y21">
            <v>-159725</v>
          </cell>
        </row>
        <row r="22">
          <cell r="A22" t="str">
            <v>Maryland</v>
          </cell>
          <cell r="N22">
            <v>-36822</v>
          </cell>
          <cell r="S22">
            <v>-278251</v>
          </cell>
          <cell r="V22">
            <v>-57337</v>
          </cell>
          <cell r="W22">
            <v>-230904</v>
          </cell>
          <cell r="X22">
            <v>-631942</v>
          </cell>
          <cell r="Y22">
            <v>-871033</v>
          </cell>
        </row>
        <row r="23">
          <cell r="A23" t="str">
            <v>Massachusetts</v>
          </cell>
          <cell r="N23">
            <v>-43364</v>
          </cell>
          <cell r="S23">
            <v>-325355</v>
          </cell>
          <cell r="V23">
            <v>-66917</v>
          </cell>
          <cell r="W23">
            <v>-264872</v>
          </cell>
          <cell r="X23">
            <v>-721303</v>
          </cell>
          <cell r="Y23">
            <v>-824017</v>
          </cell>
        </row>
        <row r="24">
          <cell r="A24" t="str">
            <v>Michigan</v>
          </cell>
          <cell r="N24">
            <v>-73670</v>
          </cell>
          <cell r="S24">
            <v>-527912</v>
          </cell>
          <cell r="V24">
            <v>-107050</v>
          </cell>
          <cell r="W24">
            <v>-425938</v>
          </cell>
          <cell r="X24">
            <v>-1157486</v>
          </cell>
          <cell r="Y24">
            <v>-1262226</v>
          </cell>
        </row>
        <row r="25">
          <cell r="A25" t="str">
            <v>Minnesota</v>
          </cell>
          <cell r="N25">
            <v>-35043</v>
          </cell>
          <cell r="S25">
            <v>-262347</v>
          </cell>
          <cell r="V25">
            <v>-55873</v>
          </cell>
          <cell r="W25">
            <v>-224107</v>
          </cell>
          <cell r="X25">
            <v>-614473</v>
          </cell>
          <cell r="Y25">
            <v>-802965</v>
          </cell>
        </row>
        <row r="26">
          <cell r="A26" t="str">
            <v>Mississippi</v>
          </cell>
          <cell r="N26">
            <v>-23037</v>
          </cell>
          <cell r="S26">
            <v>-168367</v>
          </cell>
          <cell r="V26">
            <v>-34739</v>
          </cell>
          <cell r="W26">
            <v>-138240</v>
          </cell>
          <cell r="X26">
            <v>-376012</v>
          </cell>
          <cell r="Y26">
            <v>-522561</v>
          </cell>
        </row>
        <row r="27">
          <cell r="A27" t="str">
            <v>Missouri</v>
          </cell>
          <cell r="N27">
            <v>-41021</v>
          </cell>
          <cell r="S27">
            <v>-300720</v>
          </cell>
          <cell r="V27">
            <v>-62468</v>
          </cell>
          <cell r="W27">
            <v>-246645</v>
          </cell>
          <cell r="X27">
            <v>-675391</v>
          </cell>
          <cell r="Y27">
            <v>-911477</v>
          </cell>
        </row>
        <row r="28">
          <cell r="A28" t="str">
            <v>Montana</v>
          </cell>
          <cell r="N28">
            <v>-5532</v>
          </cell>
          <cell r="S28">
            <v>-41998</v>
          </cell>
          <cell r="V28">
            <v>-8851</v>
          </cell>
          <cell r="W28">
            <v>-36893</v>
          </cell>
          <cell r="X28">
            <v>-102050</v>
          </cell>
          <cell r="Y28">
            <v>-135588</v>
          </cell>
        </row>
        <row r="29">
          <cell r="A29" t="str">
            <v>Nebraska</v>
          </cell>
          <cell r="N29">
            <v>-12706</v>
          </cell>
          <cell r="S29">
            <v>-98125</v>
          </cell>
          <cell r="V29">
            <v>-20964</v>
          </cell>
          <cell r="W29">
            <v>-82236</v>
          </cell>
          <cell r="X29">
            <v>-225448</v>
          </cell>
          <cell r="Y29">
            <v>-305773</v>
          </cell>
        </row>
        <row r="30">
          <cell r="A30" t="str">
            <v>Nevada</v>
          </cell>
          <cell r="N30">
            <v>-19835</v>
          </cell>
          <cell r="S30">
            <v>-149599</v>
          </cell>
          <cell r="V30">
            <v>-31682</v>
          </cell>
          <cell r="W30">
            <v>-129855</v>
          </cell>
          <cell r="X30">
            <v>-359712</v>
          </cell>
          <cell r="Y30">
            <v>-383914</v>
          </cell>
        </row>
        <row r="31">
          <cell r="A31" t="str">
            <v>New Hampshire</v>
          </cell>
          <cell r="N31">
            <v>-7929</v>
          </cell>
          <cell r="S31">
            <v>-56110</v>
          </cell>
          <cell r="V31">
            <v>-11471</v>
          </cell>
          <cell r="W31">
            <v>-44798</v>
          </cell>
          <cell r="X31">
            <v>-121574</v>
          </cell>
          <cell r="Y31">
            <v>-160229</v>
          </cell>
        </row>
        <row r="32">
          <cell r="A32" t="str">
            <v>New Jersey</v>
          </cell>
          <cell r="N32">
            <v>-55513</v>
          </cell>
          <cell r="S32">
            <v>-414267</v>
          </cell>
          <cell r="V32">
            <v>-84459</v>
          </cell>
          <cell r="W32">
            <v>13272335</v>
          </cell>
          <cell r="X32">
            <v>-916736</v>
          </cell>
          <cell r="Y32">
            <v>-1293547</v>
          </cell>
        </row>
        <row r="33">
          <cell r="A33" t="str">
            <v>New Mexico</v>
          </cell>
          <cell r="N33">
            <v>-16565</v>
          </cell>
          <cell r="S33">
            <v>-120911</v>
          </cell>
          <cell r="V33">
            <v>-24983</v>
          </cell>
          <cell r="W33">
            <v>-97506</v>
          </cell>
          <cell r="X33">
            <v>-266674</v>
          </cell>
          <cell r="Y33">
            <v>-277878</v>
          </cell>
        </row>
        <row r="34">
          <cell r="A34" t="str">
            <v>New York</v>
          </cell>
          <cell r="N34">
            <v>-125843</v>
          </cell>
          <cell r="S34">
            <v>-924736</v>
          </cell>
          <cell r="V34">
            <v>-185457</v>
          </cell>
          <cell r="W34">
            <v>-735388</v>
          </cell>
          <cell r="X34">
            <v>-1994441</v>
          </cell>
          <cell r="Y34">
            <v>-2807515</v>
          </cell>
        </row>
        <row r="35">
          <cell r="A35" t="str">
            <v>North Carolina</v>
          </cell>
          <cell r="N35">
            <v>-71584</v>
          </cell>
          <cell r="S35">
            <v>-545284</v>
          </cell>
          <cell r="V35">
            <v>-113773</v>
          </cell>
          <cell r="W35">
            <v>-453993</v>
          </cell>
          <cell r="X35">
            <v>-1250532</v>
          </cell>
          <cell r="Y35">
            <v>-1324590</v>
          </cell>
        </row>
        <row r="36">
          <cell r="A36" t="str">
            <v>North Dakota</v>
          </cell>
          <cell r="N36">
            <v>-4249</v>
          </cell>
          <cell r="S36">
            <v>-35747</v>
          </cell>
          <cell r="V36">
            <v>-7556</v>
          </cell>
          <cell r="W36">
            <v>-30836</v>
          </cell>
          <cell r="X36">
            <v>-85746</v>
          </cell>
          <cell r="Y36">
            <v>-114354</v>
          </cell>
        </row>
        <row r="37">
          <cell r="A37" t="str">
            <v>Ohio</v>
          </cell>
          <cell r="N37">
            <v>-84287</v>
          </cell>
          <cell r="S37">
            <v>-609231</v>
          </cell>
          <cell r="V37">
            <v>-125765</v>
          </cell>
          <cell r="W37">
            <v>-503066</v>
          </cell>
          <cell r="X37">
            <v>-1372240</v>
          </cell>
          <cell r="Y37">
            <v>-1494114</v>
          </cell>
        </row>
        <row r="38">
          <cell r="A38" t="str">
            <v>Oklahoma</v>
          </cell>
          <cell r="N38">
            <v>-28826</v>
          </cell>
          <cell r="S38">
            <v>-220223</v>
          </cell>
          <cell r="V38">
            <v>-46813</v>
          </cell>
          <cell r="W38">
            <v>-188329</v>
          </cell>
          <cell r="X38">
            <v>-517591</v>
          </cell>
          <cell r="Y38">
            <v>-554200</v>
          </cell>
        </row>
        <row r="39">
          <cell r="A39" t="str">
            <v>Oregon</v>
          </cell>
          <cell r="M39">
            <v>0</v>
          </cell>
          <cell r="N39">
            <v>-25282</v>
          </cell>
          <cell r="S39">
            <v>-187091</v>
          </cell>
          <cell r="V39">
            <v>3373165</v>
          </cell>
          <cell r="W39">
            <v>-155118</v>
          </cell>
          <cell r="X39">
            <v>-423823</v>
          </cell>
          <cell r="Y39">
            <v>-566910</v>
          </cell>
        </row>
        <row r="40">
          <cell r="A40" t="str">
            <v>Pennsylvania</v>
          </cell>
          <cell r="N40">
            <v>-80714</v>
          </cell>
          <cell r="S40">
            <v>-589237</v>
          </cell>
          <cell r="V40">
            <v>-121368</v>
          </cell>
          <cell r="W40">
            <v>-489899</v>
          </cell>
          <cell r="X40">
            <v>-1334219</v>
          </cell>
          <cell r="Y40">
            <v>-1816968</v>
          </cell>
        </row>
        <row r="41">
          <cell r="A41" t="str">
            <v>Rhode Island</v>
          </cell>
          <cell r="N41">
            <v>-6762</v>
          </cell>
          <cell r="S41">
            <v>-48563</v>
          </cell>
          <cell r="V41">
            <v>-9794</v>
          </cell>
          <cell r="W41">
            <v>-38482</v>
          </cell>
          <cell r="X41">
            <v>-103990</v>
          </cell>
          <cell r="Y41">
            <v>-145226</v>
          </cell>
        </row>
        <row r="42">
          <cell r="A42" t="str">
            <v>South Carolina</v>
          </cell>
          <cell r="N42">
            <v>-32714</v>
          </cell>
          <cell r="S42">
            <v>-243650</v>
          </cell>
          <cell r="V42">
            <v>-52212</v>
          </cell>
          <cell r="W42">
            <v>-206402</v>
          </cell>
          <cell r="X42">
            <v>-569764</v>
          </cell>
          <cell r="Y42">
            <v>-787085</v>
          </cell>
        </row>
        <row r="43">
          <cell r="A43" t="str">
            <v>South Dakota</v>
          </cell>
          <cell r="N43">
            <v>-5610</v>
          </cell>
          <cell r="S43">
            <v>-43263</v>
          </cell>
          <cell r="V43">
            <v>-9642</v>
          </cell>
          <cell r="W43">
            <v>-38025</v>
          </cell>
          <cell r="X43">
            <v>-105310</v>
          </cell>
          <cell r="Y43">
            <v>-142697</v>
          </cell>
        </row>
        <row r="44">
          <cell r="A44" t="str">
            <v>Tennessee</v>
          </cell>
          <cell r="N44">
            <v>-46807</v>
          </cell>
          <cell r="S44">
            <v>-349914</v>
          </cell>
          <cell r="V44">
            <v>-73512</v>
          </cell>
          <cell r="W44">
            <v>-292512</v>
          </cell>
          <cell r="X44">
            <v>-803654</v>
          </cell>
          <cell r="Y44">
            <v>-870070</v>
          </cell>
        </row>
        <row r="45">
          <cell r="A45" t="str">
            <v>Texas</v>
          </cell>
          <cell r="N45">
            <v>-213132</v>
          </cell>
          <cell r="S45">
            <v>-1644329</v>
          </cell>
          <cell r="V45">
            <v>-356661</v>
          </cell>
          <cell r="W45">
            <v>-1426049</v>
          </cell>
          <cell r="X45">
            <v>33302428</v>
          </cell>
          <cell r="Y45">
            <v>41594326</v>
          </cell>
        </row>
        <row r="46">
          <cell r="A46" t="str">
            <v>Utah</v>
          </cell>
          <cell r="N46">
            <v>-25050</v>
          </cell>
          <cell r="S46">
            <v>-194121</v>
          </cell>
          <cell r="V46">
            <v>-40914</v>
          </cell>
          <cell r="W46">
            <v>-169086</v>
          </cell>
          <cell r="X46">
            <v>-465750</v>
          </cell>
          <cell r="Y46">
            <v>-534684</v>
          </cell>
        </row>
        <row r="47">
          <cell r="A47" t="str">
            <v>Vermont</v>
          </cell>
          <cell r="N47">
            <v>-4057</v>
          </cell>
          <cell r="S47">
            <v>-28782</v>
          </cell>
          <cell r="V47">
            <v>-6056</v>
          </cell>
          <cell r="W47">
            <v>-23807</v>
          </cell>
          <cell r="X47">
            <v>-64785</v>
          </cell>
          <cell r="Y47">
            <v>-78934</v>
          </cell>
        </row>
        <row r="48">
          <cell r="A48" t="str">
            <v>Virginia</v>
          </cell>
          <cell r="N48">
            <v>-55466</v>
          </cell>
          <cell r="S48">
            <v>-419999</v>
          </cell>
          <cell r="V48">
            <v>-87947</v>
          </cell>
          <cell r="W48">
            <v>-349197</v>
          </cell>
          <cell r="X48">
            <v>-961085</v>
          </cell>
          <cell r="Y48">
            <v>-1082706</v>
          </cell>
        </row>
        <row r="49">
          <cell r="A49" t="str">
            <v>Washington</v>
          </cell>
          <cell r="N49">
            <v>-44470</v>
          </cell>
          <cell r="S49">
            <v>-335991</v>
          </cell>
          <cell r="V49">
            <v>-71436</v>
          </cell>
          <cell r="W49">
            <v>-286112</v>
          </cell>
          <cell r="X49">
            <v>-787498</v>
          </cell>
          <cell r="Y49">
            <v>-1047058</v>
          </cell>
        </row>
        <row r="50">
          <cell r="A50" t="str">
            <v>West Virginia</v>
          </cell>
          <cell r="N50">
            <v>-11624</v>
          </cell>
          <cell r="S50">
            <v>700592</v>
          </cell>
          <cell r="V50">
            <v>-17606</v>
          </cell>
          <cell r="W50">
            <v>-67756</v>
          </cell>
          <cell r="X50">
            <v>-184533</v>
          </cell>
          <cell r="Y50">
            <v>-255510</v>
          </cell>
        </row>
        <row r="51">
          <cell r="A51" t="str">
            <v>Wisconsin</v>
          </cell>
          <cell r="N51">
            <v>-38083</v>
          </cell>
          <cell r="S51">
            <v>-276038</v>
          </cell>
          <cell r="V51">
            <v>-57349</v>
          </cell>
          <cell r="W51">
            <v>-226460</v>
          </cell>
          <cell r="X51">
            <v>-617544</v>
          </cell>
          <cell r="Y51">
            <v>-847440</v>
          </cell>
        </row>
        <row r="52">
          <cell r="A52" t="str">
            <v>Wyoming</v>
          </cell>
          <cell r="N52">
            <v>-3693</v>
          </cell>
          <cell r="S52">
            <v>-27700</v>
          </cell>
          <cell r="V52">
            <v>-5889</v>
          </cell>
          <cell r="W52">
            <v>-23111</v>
          </cell>
          <cell r="X52">
            <v>-63431</v>
          </cell>
          <cell r="Y52">
            <v>-84907</v>
          </cell>
        </row>
        <row r="53">
          <cell r="A53" t="str">
            <v>American Samoa</v>
          </cell>
          <cell r="S53">
            <v>34885</v>
          </cell>
          <cell r="V53">
            <v>0</v>
          </cell>
          <cell r="W53">
            <v>0</v>
          </cell>
          <cell r="X53">
            <v>0</v>
          </cell>
          <cell r="Y53">
            <v>0</v>
          </cell>
        </row>
        <row r="54">
          <cell r="A54" t="str">
            <v>Guam</v>
          </cell>
          <cell r="S54">
            <v>0</v>
          </cell>
          <cell r="V54">
            <v>0</v>
          </cell>
          <cell r="W54">
            <v>0</v>
          </cell>
          <cell r="X54">
            <v>0</v>
          </cell>
          <cell r="Y54">
            <v>0</v>
          </cell>
        </row>
        <row r="55">
          <cell r="A55" t="str">
            <v>Northern Mariana Islands</v>
          </cell>
          <cell r="S55">
            <v>0</v>
          </cell>
          <cell r="V55">
            <v>0</v>
          </cell>
          <cell r="W55">
            <v>0</v>
          </cell>
          <cell r="X55">
            <v>0</v>
          </cell>
          <cell r="Y55">
            <v>0</v>
          </cell>
        </row>
        <row r="56">
          <cell r="A56" t="str">
            <v>Puerto Rico</v>
          </cell>
          <cell r="N56">
            <v>-34023</v>
          </cell>
          <cell r="S56">
            <v>-226702</v>
          </cell>
          <cell r="V56">
            <v>-40532</v>
          </cell>
          <cell r="W56">
            <v>-162436</v>
          </cell>
          <cell r="X56">
            <v>-428424</v>
          </cell>
          <cell r="Y56">
            <v>-691923</v>
          </cell>
        </row>
        <row r="57">
          <cell r="A57" t="str">
            <v>Virgin Islands</v>
          </cell>
          <cell r="S57">
            <v>0</v>
          </cell>
          <cell r="V57">
            <v>0</v>
          </cell>
          <cell r="W57">
            <v>0</v>
          </cell>
          <cell r="X57">
            <v>0</v>
          </cell>
          <cell r="Y57">
            <v>0</v>
          </cell>
        </row>
        <row r="58">
          <cell r="A58" t="str">
            <v>Freely Associated States</v>
          </cell>
          <cell r="S58">
            <v>0</v>
          </cell>
          <cell r="V58">
            <v>0</v>
          </cell>
          <cell r="W58">
            <v>0</v>
          </cell>
          <cell r="X58">
            <v>0</v>
          </cell>
          <cell r="Y58">
            <v>0</v>
          </cell>
        </row>
        <row r="59">
          <cell r="A59" t="str">
            <v>Department of the Interior</v>
          </cell>
          <cell r="S59">
            <v>0</v>
          </cell>
          <cell r="V59">
            <v>0</v>
          </cell>
          <cell r="W59">
            <v>0</v>
          </cell>
          <cell r="X59">
            <v>0</v>
          </cell>
          <cell r="Y59">
            <v>0</v>
          </cell>
        </row>
        <row r="60">
          <cell r="A60" t="str">
            <v>Other</v>
          </cell>
          <cell r="S60">
            <v>0</v>
          </cell>
          <cell r="V60">
            <v>0</v>
          </cell>
          <cell r="W60">
            <v>0</v>
          </cell>
          <cell r="X60">
            <v>0</v>
          </cell>
          <cell r="Y60">
            <v>0</v>
          </cell>
        </row>
        <row r="61">
          <cell r="A61" t="str">
            <v>Total</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34885</v>
          </cell>
          <cell r="T61">
            <v>0</v>
          </cell>
          <cell r="U61">
            <v>0</v>
          </cell>
          <cell r="X61">
            <v>0</v>
          </cell>
          <cell r="Y61">
            <v>0</v>
          </cell>
        </row>
      </sheetData>
      <sheetData sheetId="6">
        <row r="8">
          <cell r="A8" t="str">
            <v>Month</v>
          </cell>
          <cell r="B8">
            <v>1998</v>
          </cell>
          <cell r="C8">
            <v>1999</v>
          </cell>
          <cell r="D8">
            <v>2000</v>
          </cell>
          <cell r="E8">
            <v>2001</v>
          </cell>
          <cell r="F8">
            <v>2002</v>
          </cell>
          <cell r="G8">
            <v>2003</v>
          </cell>
          <cell r="H8">
            <v>2004</v>
          </cell>
          <cell r="I8">
            <v>2005</v>
          </cell>
          <cell r="J8">
            <v>2006</v>
          </cell>
          <cell r="K8">
            <v>2007</v>
          </cell>
          <cell r="L8">
            <v>2008</v>
          </cell>
          <cell r="M8">
            <v>2009</v>
          </cell>
          <cell r="N8">
            <v>2010</v>
          </cell>
          <cell r="O8">
            <v>2011</v>
          </cell>
          <cell r="P8">
            <v>2012</v>
          </cell>
          <cell r="Q8">
            <v>2013</v>
          </cell>
          <cell r="R8">
            <v>2014</v>
          </cell>
          <cell r="S8">
            <v>2015</v>
          </cell>
          <cell r="T8">
            <v>2016</v>
          </cell>
          <cell r="U8">
            <v>2017</v>
          </cell>
          <cell r="V8">
            <v>2018</v>
          </cell>
          <cell r="W8">
            <v>2019</v>
          </cell>
          <cell r="X8">
            <v>2020</v>
          </cell>
          <cell r="Y8">
            <v>2021</v>
          </cell>
          <cell r="Z8">
            <v>2022</v>
          </cell>
          <cell r="AA8">
            <v>2023</v>
          </cell>
          <cell r="AB8">
            <v>2024</v>
          </cell>
          <cell r="AC8">
            <v>2025</v>
          </cell>
          <cell r="AD8">
            <v>2026</v>
          </cell>
          <cell r="AE8">
            <v>2027</v>
          </cell>
          <cell r="AF8">
            <v>2028</v>
          </cell>
        </row>
        <row r="24">
          <cell r="A24" t="str">
            <v>FY Inflation</v>
          </cell>
          <cell r="C24">
            <v>2.5609756097560905E-2</v>
          </cell>
          <cell r="D24">
            <v>3.4482758620689724E-2</v>
          </cell>
          <cell r="E24">
            <v>2.1264367816091888E-2</v>
          </cell>
          <cell r="F24">
            <v>2.0258863252673173E-2</v>
          </cell>
          <cell r="G24">
            <v>2.0408163265306058E-2</v>
          </cell>
          <cell r="H24">
            <v>3.189189189189192E-2</v>
          </cell>
          <cell r="I24">
            <v>4.3478260869565126E-2</v>
          </cell>
          <cell r="J24">
            <v>1.3052208835341481E-2</v>
          </cell>
          <cell r="K24">
            <v>3.5361744301288384E-2</v>
          </cell>
          <cell r="L24">
            <v>3.6551862771374968E-2</v>
          </cell>
          <cell r="M24">
            <v>-1.8284827748612014E-3</v>
          </cell>
          <cell r="N24">
            <v>1.1721876055269618E-2</v>
          </cell>
          <cell r="O24">
            <v>3.5251999213573984E-2</v>
          </cell>
          <cell r="P24">
            <v>2.1623435988711363E-2</v>
          </cell>
          <cell r="Q24">
            <v>9.6361270464340489E-3</v>
          </cell>
          <cell r="R24">
            <v>1.6643402156320385E-2</v>
          </cell>
          <cell r="S24">
            <v>1.7057443573555535E-3</v>
          </cell>
          <cell r="T24">
            <v>1.6359875209176075E-2</v>
          </cell>
          <cell r="U24">
            <v>2.041128701976179E-2</v>
          </cell>
          <cell r="V24">
            <v>2.5224699286070386E-2</v>
          </cell>
          <cell r="W24">
            <v>1.7640429444213825E-2</v>
          </cell>
          <cell r="X24">
            <v>1.1820661677274849E-2</v>
          </cell>
          <cell r="Y24">
            <v>6.2218689033288872E-2</v>
          </cell>
          <cell r="Z24">
            <v>7.7454273308049132E-2</v>
          </cell>
          <cell r="AA24">
            <v>3.2213467914043808E-2</v>
          </cell>
          <cell r="AB24">
            <v>2.301600717787337E-2</v>
          </cell>
          <cell r="AC24">
            <v>2.3079709684389743E-2</v>
          </cell>
          <cell r="AD24">
            <v>2.2941094252302417E-2</v>
          </cell>
          <cell r="AE24">
            <v>2.3006549442674912E-2</v>
          </cell>
          <cell r="AF24">
            <v>2.2987789313720267E-2</v>
          </cell>
          <cell r="AG24">
            <v>2.2973165091698285E-2</v>
          </cell>
        </row>
      </sheetData>
      <sheetData sheetId="7">
        <row r="1">
          <cell r="A1" t="str">
            <v>State Name</v>
          </cell>
          <cell r="B1" t="str">
            <v>Lower Limit</v>
          </cell>
          <cell r="C1" t="str">
            <v>Upper Limit</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row>
        <row r="3">
          <cell r="A3" t="str">
            <v>Alabama</v>
          </cell>
          <cell r="B3">
            <v>3</v>
          </cell>
          <cell r="C3">
            <v>20</v>
          </cell>
          <cell r="D3">
            <v>1116906</v>
          </cell>
          <cell r="E3">
            <v>1119085</v>
          </cell>
          <cell r="F3">
            <v>1125361</v>
          </cell>
          <cell r="G3">
            <v>1128806</v>
          </cell>
          <cell r="H3">
            <v>1129748</v>
          </cell>
          <cell r="I3">
            <v>1139477</v>
          </cell>
          <cell r="J3">
            <v>1166459</v>
          </cell>
          <cell r="K3">
            <v>1158519</v>
          </cell>
          <cell r="L3">
            <v>1143736</v>
          </cell>
          <cell r="M3">
            <v>1132788</v>
          </cell>
          <cell r="N3">
            <v>1126421</v>
          </cell>
          <cell r="O3">
            <v>1119472</v>
          </cell>
          <cell r="P3">
            <v>1110229</v>
          </cell>
          <cell r="Q3">
            <v>1109397</v>
          </cell>
          <cell r="R3">
            <v>1107101</v>
          </cell>
          <cell r="S3">
            <v>1104672</v>
          </cell>
          <cell r="T3">
            <v>1102799</v>
          </cell>
          <cell r="U3">
            <v>1143020</v>
          </cell>
          <cell r="V3">
            <v>1143020</v>
          </cell>
        </row>
        <row r="4">
          <cell r="A4" t="str">
            <v>Alaska</v>
          </cell>
          <cell r="B4">
            <v>3</v>
          </cell>
          <cell r="C4">
            <v>21</v>
          </cell>
          <cell r="D4">
            <v>195048</v>
          </cell>
          <cell r="E4">
            <v>193115</v>
          </cell>
          <cell r="F4">
            <v>191277</v>
          </cell>
          <cell r="G4">
            <v>188965</v>
          </cell>
          <cell r="H4">
            <v>186893</v>
          </cell>
          <cell r="I4">
            <v>193244</v>
          </cell>
          <cell r="J4">
            <v>196314</v>
          </cell>
          <cell r="K4">
            <v>198877</v>
          </cell>
          <cell r="L4">
            <v>197347</v>
          </cell>
          <cell r="M4">
            <v>196986</v>
          </cell>
          <cell r="N4">
            <v>195425</v>
          </cell>
          <cell r="O4">
            <v>193443</v>
          </cell>
          <cell r="P4">
            <v>193467</v>
          </cell>
          <cell r="Q4">
            <v>190059</v>
          </cell>
          <cell r="R4">
            <v>189138</v>
          </cell>
          <cell r="S4">
            <v>182555</v>
          </cell>
          <cell r="T4">
            <v>182082</v>
          </cell>
          <cell r="U4">
            <v>183054</v>
          </cell>
          <cell r="V4">
            <v>183054</v>
          </cell>
        </row>
        <row r="5">
          <cell r="A5" t="str">
            <v>Arizona</v>
          </cell>
          <cell r="B5">
            <v>3</v>
          </cell>
          <cell r="C5">
            <v>21</v>
          </cell>
          <cell r="D5">
            <v>1551176</v>
          </cell>
          <cell r="E5">
            <v>1598248</v>
          </cell>
          <cell r="F5">
            <v>1649328</v>
          </cell>
          <cell r="G5">
            <v>1689951</v>
          </cell>
          <cell r="H5">
            <v>1725807</v>
          </cell>
          <cell r="I5">
            <v>1759736</v>
          </cell>
          <cell r="J5">
            <v>1732220</v>
          </cell>
          <cell r="K5">
            <v>1734065</v>
          </cell>
          <cell r="L5">
            <v>1728817</v>
          </cell>
          <cell r="M5">
            <v>1731704</v>
          </cell>
          <cell r="N5">
            <v>1734655</v>
          </cell>
          <cell r="O5">
            <v>1738616</v>
          </cell>
          <cell r="P5">
            <v>1743438</v>
          </cell>
          <cell r="Q5">
            <v>1749589</v>
          </cell>
          <cell r="R5">
            <v>1774473</v>
          </cell>
          <cell r="S5">
            <v>1779063</v>
          </cell>
          <cell r="T5">
            <v>1791564</v>
          </cell>
          <cell r="U5">
            <v>1765553</v>
          </cell>
          <cell r="V5">
            <v>1765553</v>
          </cell>
        </row>
        <row r="6">
          <cell r="A6" t="str">
            <v>Arkansas</v>
          </cell>
          <cell r="B6">
            <v>3</v>
          </cell>
          <cell r="C6">
            <v>20</v>
          </cell>
          <cell r="D6">
            <v>678420</v>
          </cell>
          <cell r="E6">
            <v>683126</v>
          </cell>
          <cell r="F6">
            <v>689412</v>
          </cell>
          <cell r="G6">
            <v>692517</v>
          </cell>
          <cell r="H6">
            <v>693670</v>
          </cell>
          <cell r="I6">
            <v>706033</v>
          </cell>
          <cell r="J6">
            <v>721506</v>
          </cell>
          <cell r="K6">
            <v>717921</v>
          </cell>
          <cell r="L6">
            <v>714614</v>
          </cell>
          <cell r="M6">
            <v>711954</v>
          </cell>
          <cell r="N6">
            <v>709104</v>
          </cell>
          <cell r="O6">
            <v>709287</v>
          </cell>
          <cell r="P6">
            <v>709722</v>
          </cell>
          <cell r="Q6">
            <v>709385</v>
          </cell>
          <cell r="R6">
            <v>709537</v>
          </cell>
          <cell r="S6">
            <v>708075</v>
          </cell>
          <cell r="T6">
            <v>707824</v>
          </cell>
          <cell r="U6">
            <v>715023</v>
          </cell>
          <cell r="V6">
            <v>715023</v>
          </cell>
        </row>
        <row r="7">
          <cell r="A7" t="str">
            <v>California</v>
          </cell>
          <cell r="B7">
            <v>3</v>
          </cell>
          <cell r="C7">
            <v>18</v>
          </cell>
          <cell r="D7">
            <v>8397123</v>
          </cell>
          <cell r="E7">
            <v>8371151</v>
          </cell>
          <cell r="F7">
            <v>8346518</v>
          </cell>
          <cell r="G7">
            <v>8316780</v>
          </cell>
          <cell r="H7">
            <v>8297486</v>
          </cell>
          <cell r="I7">
            <v>8314843</v>
          </cell>
          <cell r="J7">
            <v>8363097</v>
          </cell>
          <cell r="K7">
            <v>8325853</v>
          </cell>
          <cell r="L7">
            <v>8271134</v>
          </cell>
          <cell r="M7">
            <v>8212665</v>
          </cell>
          <cell r="N7">
            <v>8186024</v>
          </cell>
          <cell r="O7">
            <v>8152411</v>
          </cell>
          <cell r="P7">
            <v>8122051</v>
          </cell>
          <cell r="Q7">
            <v>8105689</v>
          </cell>
          <cell r="R7">
            <v>8072096</v>
          </cell>
          <cell r="S7">
            <v>8007086</v>
          </cell>
          <cell r="T7">
            <v>7938072</v>
          </cell>
          <cell r="U7">
            <v>7992399</v>
          </cell>
          <cell r="V7">
            <v>7992399</v>
          </cell>
        </row>
        <row r="8">
          <cell r="A8" t="str">
            <v>Colorado</v>
          </cell>
          <cell r="B8">
            <v>3</v>
          </cell>
          <cell r="C8">
            <v>20</v>
          </cell>
          <cell r="D8">
            <v>1127966</v>
          </cell>
          <cell r="E8">
            <v>1137397</v>
          </cell>
          <cell r="F8">
            <v>1150280</v>
          </cell>
          <cell r="G8">
            <v>1164670</v>
          </cell>
          <cell r="H8">
            <v>1177534</v>
          </cell>
          <cell r="I8">
            <v>1214372</v>
          </cell>
          <cell r="J8">
            <v>1230470</v>
          </cell>
          <cell r="K8">
            <v>1239508</v>
          </cell>
          <cell r="L8">
            <v>1244283</v>
          </cell>
          <cell r="M8">
            <v>1251085</v>
          </cell>
          <cell r="N8">
            <v>1258862</v>
          </cell>
          <cell r="O8">
            <v>1268662</v>
          </cell>
          <cell r="P8">
            <v>1273250</v>
          </cell>
          <cell r="Q8">
            <v>1274433</v>
          </cell>
          <cell r="R8">
            <v>1284517</v>
          </cell>
          <cell r="S8">
            <v>1280872</v>
          </cell>
          <cell r="T8">
            <v>1277372</v>
          </cell>
          <cell r="U8">
            <v>1279370</v>
          </cell>
          <cell r="V8">
            <v>1279370</v>
          </cell>
        </row>
        <row r="9">
          <cell r="A9" t="str">
            <v>Connecticut</v>
          </cell>
          <cell r="B9">
            <v>3</v>
          </cell>
          <cell r="C9">
            <v>20</v>
          </cell>
          <cell r="D9">
            <v>852506</v>
          </cell>
          <cell r="E9">
            <v>849740</v>
          </cell>
          <cell r="F9">
            <v>846746</v>
          </cell>
          <cell r="G9">
            <v>841885</v>
          </cell>
          <cell r="H9">
            <v>834566</v>
          </cell>
          <cell r="I9">
            <v>840859</v>
          </cell>
          <cell r="J9">
            <v>846227</v>
          </cell>
          <cell r="K9">
            <v>841873</v>
          </cell>
          <cell r="L9">
            <v>839636</v>
          </cell>
          <cell r="M9">
            <v>834354</v>
          </cell>
          <cell r="N9">
            <v>824849</v>
          </cell>
          <cell r="O9">
            <v>812666</v>
          </cell>
          <cell r="P9">
            <v>800339</v>
          </cell>
          <cell r="Q9">
            <v>792352</v>
          </cell>
          <cell r="R9">
            <v>783226</v>
          </cell>
          <cell r="S9">
            <v>774265</v>
          </cell>
          <cell r="T9">
            <v>763846</v>
          </cell>
          <cell r="U9">
            <v>778148</v>
          </cell>
          <cell r="V9">
            <v>778148</v>
          </cell>
        </row>
        <row r="10">
          <cell r="A10" t="str">
            <v>Delaware</v>
          </cell>
          <cell r="B10">
            <v>3</v>
          </cell>
          <cell r="C10">
            <v>20</v>
          </cell>
          <cell r="D10">
            <v>202914</v>
          </cell>
          <cell r="E10">
            <v>204734</v>
          </cell>
          <cell r="F10">
            <v>206234</v>
          </cell>
          <cell r="G10">
            <v>207588</v>
          </cell>
          <cell r="H10">
            <v>208185</v>
          </cell>
          <cell r="I10">
            <v>209119</v>
          </cell>
          <cell r="J10">
            <v>214690</v>
          </cell>
          <cell r="K10">
            <v>211897</v>
          </cell>
          <cell r="L10">
            <v>211216</v>
          </cell>
          <cell r="M10">
            <v>208658</v>
          </cell>
          <cell r="N10">
            <v>209098</v>
          </cell>
          <cell r="O10">
            <v>208750</v>
          </cell>
          <cell r="P10">
            <v>208524</v>
          </cell>
          <cell r="Q10">
            <v>208632</v>
          </cell>
          <cell r="R10">
            <v>208347</v>
          </cell>
          <cell r="S10">
            <v>208107</v>
          </cell>
          <cell r="T10">
            <v>209764</v>
          </cell>
          <cell r="U10">
            <v>214793</v>
          </cell>
          <cell r="V10">
            <v>214793</v>
          </cell>
        </row>
        <row r="11">
          <cell r="A11" t="str">
            <v>District of Columbia</v>
          </cell>
          <cell r="B11">
            <v>3</v>
          </cell>
          <cell r="C11">
            <v>21</v>
          </cell>
          <cell r="D11">
            <v>135304</v>
          </cell>
          <cell r="E11">
            <v>133772</v>
          </cell>
          <cell r="F11">
            <v>132851</v>
          </cell>
          <cell r="G11">
            <v>132710</v>
          </cell>
          <cell r="H11">
            <v>132256</v>
          </cell>
          <cell r="I11">
            <v>132342</v>
          </cell>
          <cell r="J11">
            <v>127462</v>
          </cell>
          <cell r="K11">
            <v>127943</v>
          </cell>
          <cell r="L11">
            <v>129047</v>
          </cell>
          <cell r="M11">
            <v>129590</v>
          </cell>
          <cell r="N11">
            <v>133186</v>
          </cell>
          <cell r="O11">
            <v>135168</v>
          </cell>
          <cell r="P11">
            <v>136301</v>
          </cell>
          <cell r="Q11">
            <v>137616</v>
          </cell>
          <cell r="R11">
            <v>140093</v>
          </cell>
          <cell r="S11">
            <v>140570</v>
          </cell>
          <cell r="T11">
            <v>142606</v>
          </cell>
          <cell r="U11">
            <v>139240</v>
          </cell>
          <cell r="V11">
            <v>139240</v>
          </cell>
        </row>
        <row r="12">
          <cell r="A12" t="str">
            <v>Florida</v>
          </cell>
          <cell r="B12">
            <v>3</v>
          </cell>
          <cell r="C12">
            <v>21</v>
          </cell>
          <cell r="D12">
            <v>4096752</v>
          </cell>
          <cell r="E12">
            <v>4169131</v>
          </cell>
          <cell r="F12">
            <v>4219151</v>
          </cell>
          <cell r="G12">
            <v>4229150</v>
          </cell>
          <cell r="H12">
            <v>4214451</v>
          </cell>
          <cell r="I12">
            <v>4293571</v>
          </cell>
          <cell r="J12">
            <v>4381807</v>
          </cell>
          <cell r="K12">
            <v>4380266</v>
          </cell>
          <cell r="L12">
            <v>4364090</v>
          </cell>
          <cell r="M12">
            <v>4341356</v>
          </cell>
          <cell r="N12">
            <v>4362297</v>
          </cell>
          <cell r="O12">
            <v>4396118</v>
          </cell>
          <cell r="P12">
            <v>4418897</v>
          </cell>
          <cell r="Q12">
            <v>4475447</v>
          </cell>
          <cell r="R12">
            <v>4523121</v>
          </cell>
          <cell r="S12">
            <v>4520202</v>
          </cell>
          <cell r="T12">
            <v>4546829</v>
          </cell>
          <cell r="U12">
            <v>4604821</v>
          </cell>
          <cell r="V12">
            <v>4604821</v>
          </cell>
        </row>
        <row r="13">
          <cell r="A13" t="str">
            <v>Georgia</v>
          </cell>
          <cell r="B13">
            <v>3</v>
          </cell>
          <cell r="C13">
            <v>21</v>
          </cell>
          <cell r="D13">
            <v>2435291</v>
          </cell>
          <cell r="E13">
            <v>2480874</v>
          </cell>
          <cell r="F13">
            <v>2540693</v>
          </cell>
          <cell r="G13">
            <v>2592486</v>
          </cell>
          <cell r="H13">
            <v>2621705</v>
          </cell>
          <cell r="I13">
            <v>2694130</v>
          </cell>
          <cell r="J13">
            <v>2655382</v>
          </cell>
          <cell r="K13">
            <v>2669304</v>
          </cell>
          <cell r="L13">
            <v>2675104</v>
          </cell>
          <cell r="M13">
            <v>2666547</v>
          </cell>
          <cell r="N13">
            <v>2669786</v>
          </cell>
          <cell r="O13">
            <v>2679014</v>
          </cell>
          <cell r="P13">
            <v>2675887</v>
          </cell>
          <cell r="Q13">
            <v>2683579</v>
          </cell>
          <cell r="R13">
            <v>2693667</v>
          </cell>
          <cell r="S13">
            <v>2684428</v>
          </cell>
          <cell r="T13">
            <v>2690420</v>
          </cell>
          <cell r="U13">
            <v>2734021</v>
          </cell>
          <cell r="V13">
            <v>2734021</v>
          </cell>
        </row>
        <row r="14">
          <cell r="A14" t="str">
            <v>Hawaii</v>
          </cell>
          <cell r="B14">
            <v>3</v>
          </cell>
          <cell r="C14">
            <v>19</v>
          </cell>
          <cell r="D14">
            <v>271247</v>
          </cell>
          <cell r="E14">
            <v>266952</v>
          </cell>
          <cell r="F14">
            <v>264293</v>
          </cell>
          <cell r="G14">
            <v>262014</v>
          </cell>
          <cell r="H14">
            <v>264570</v>
          </cell>
          <cell r="I14">
            <v>267624</v>
          </cell>
          <cell r="J14">
            <v>285082</v>
          </cell>
          <cell r="K14">
            <v>284270</v>
          </cell>
          <cell r="L14">
            <v>282058</v>
          </cell>
          <cell r="M14">
            <v>283885</v>
          </cell>
          <cell r="N14">
            <v>285227</v>
          </cell>
          <cell r="O14">
            <v>286317</v>
          </cell>
          <cell r="P14">
            <v>284364</v>
          </cell>
          <cell r="Q14">
            <v>282317</v>
          </cell>
          <cell r="R14">
            <v>281389</v>
          </cell>
          <cell r="S14">
            <v>277978</v>
          </cell>
          <cell r="T14">
            <v>273935</v>
          </cell>
          <cell r="U14">
            <v>284585</v>
          </cell>
          <cell r="V14">
            <v>284585</v>
          </cell>
        </row>
        <row r="15">
          <cell r="A15" t="str">
            <v>Idaho</v>
          </cell>
          <cell r="B15">
            <v>3</v>
          </cell>
          <cell r="C15">
            <v>20</v>
          </cell>
          <cell r="D15">
            <v>376426</v>
          </cell>
          <cell r="E15">
            <v>382720</v>
          </cell>
          <cell r="F15">
            <v>389342</v>
          </cell>
          <cell r="G15">
            <v>396921</v>
          </cell>
          <cell r="H15">
            <v>401023</v>
          </cell>
          <cell r="I15">
            <v>412681</v>
          </cell>
          <cell r="J15">
            <v>425010</v>
          </cell>
          <cell r="K15">
            <v>426630</v>
          </cell>
          <cell r="L15">
            <v>425865</v>
          </cell>
          <cell r="M15">
            <v>425927</v>
          </cell>
          <cell r="N15">
            <v>428109</v>
          </cell>
          <cell r="O15">
            <v>430766</v>
          </cell>
          <cell r="P15">
            <v>433930</v>
          </cell>
          <cell r="Q15">
            <v>441028</v>
          </cell>
          <cell r="R15">
            <v>448086</v>
          </cell>
          <cell r="S15">
            <v>450830</v>
          </cell>
          <cell r="T15">
            <v>455721</v>
          </cell>
          <cell r="U15">
            <v>475946</v>
          </cell>
          <cell r="V15">
            <v>475946</v>
          </cell>
        </row>
        <row r="16">
          <cell r="A16" t="str">
            <v>Illinois</v>
          </cell>
          <cell r="B16">
            <v>3</v>
          </cell>
          <cell r="C16">
            <v>20</v>
          </cell>
          <cell r="D16">
            <v>3242442</v>
          </cell>
          <cell r="E16">
            <v>3234011</v>
          </cell>
          <cell r="F16">
            <v>3224181</v>
          </cell>
          <cell r="G16">
            <v>3223071</v>
          </cell>
          <cell r="H16">
            <v>3221907</v>
          </cell>
          <cell r="I16">
            <v>3206399</v>
          </cell>
          <cell r="J16">
            <v>3180425</v>
          </cell>
          <cell r="K16">
            <v>3155664</v>
          </cell>
          <cell r="L16">
            <v>3120865</v>
          </cell>
          <cell r="M16">
            <v>3081134</v>
          </cell>
          <cell r="N16">
            <v>3040011</v>
          </cell>
          <cell r="O16">
            <v>3002021</v>
          </cell>
          <cell r="P16">
            <v>2961819</v>
          </cell>
          <cell r="Q16">
            <v>2926874</v>
          </cell>
          <cell r="R16">
            <v>2898123</v>
          </cell>
          <cell r="S16">
            <v>2859178</v>
          </cell>
          <cell r="T16">
            <v>2826013</v>
          </cell>
          <cell r="U16">
            <v>2874794</v>
          </cell>
          <cell r="V16">
            <v>2874794</v>
          </cell>
        </row>
        <row r="17">
          <cell r="A17" t="str">
            <v>Indiana</v>
          </cell>
          <cell r="B17">
            <v>3</v>
          </cell>
          <cell r="C17">
            <v>21</v>
          </cell>
          <cell r="D17">
            <v>1666936</v>
          </cell>
          <cell r="E17">
            <v>1669302</v>
          </cell>
          <cell r="F17">
            <v>1675483</v>
          </cell>
          <cell r="G17">
            <v>1679271</v>
          </cell>
          <cell r="H17">
            <v>1672700</v>
          </cell>
          <cell r="I17">
            <v>1700610</v>
          </cell>
          <cell r="J17">
            <v>1742687</v>
          </cell>
          <cell r="K17">
            <v>1739573</v>
          </cell>
          <cell r="L17">
            <v>1732958</v>
          </cell>
          <cell r="M17">
            <v>1723596</v>
          </cell>
          <cell r="N17">
            <v>1712262</v>
          </cell>
          <cell r="O17">
            <v>1706644</v>
          </cell>
          <cell r="P17">
            <v>1699453</v>
          </cell>
          <cell r="Q17">
            <v>1698387</v>
          </cell>
          <cell r="R17">
            <v>1697900</v>
          </cell>
          <cell r="S17">
            <v>1703954</v>
          </cell>
          <cell r="T17">
            <v>1700812</v>
          </cell>
          <cell r="U17">
            <v>1730902</v>
          </cell>
          <cell r="V17">
            <v>1730902</v>
          </cell>
        </row>
        <row r="18">
          <cell r="A18" t="str">
            <v>Iowa</v>
          </cell>
          <cell r="B18">
            <v>3</v>
          </cell>
          <cell r="C18">
            <v>20</v>
          </cell>
          <cell r="D18">
            <v>735387</v>
          </cell>
          <cell r="E18">
            <v>732260</v>
          </cell>
          <cell r="F18">
            <v>731788</v>
          </cell>
          <cell r="G18">
            <v>729789</v>
          </cell>
          <cell r="H18">
            <v>727249</v>
          </cell>
          <cell r="I18">
            <v>732920</v>
          </cell>
          <cell r="J18">
            <v>747805</v>
          </cell>
          <cell r="K18">
            <v>748108</v>
          </cell>
          <cell r="L18">
            <v>749364</v>
          </cell>
          <cell r="M18">
            <v>747719</v>
          </cell>
          <cell r="N18">
            <v>747867</v>
          </cell>
          <cell r="O18">
            <v>749637</v>
          </cell>
          <cell r="P18">
            <v>750135</v>
          </cell>
          <cell r="Q18">
            <v>752060</v>
          </cell>
          <cell r="R18">
            <v>752404</v>
          </cell>
          <cell r="S18">
            <v>748049</v>
          </cell>
          <cell r="T18">
            <v>748681</v>
          </cell>
          <cell r="U18">
            <v>763947</v>
          </cell>
          <cell r="V18">
            <v>763947</v>
          </cell>
        </row>
        <row r="19">
          <cell r="A19" t="str">
            <v>Kansas</v>
          </cell>
          <cell r="B19">
            <v>3</v>
          </cell>
          <cell r="C19">
            <v>20</v>
          </cell>
          <cell r="D19">
            <v>706832</v>
          </cell>
          <cell r="E19">
            <v>704569</v>
          </cell>
          <cell r="F19">
            <v>701919</v>
          </cell>
          <cell r="G19">
            <v>702021</v>
          </cell>
          <cell r="H19">
            <v>700766</v>
          </cell>
          <cell r="I19">
            <v>709471</v>
          </cell>
          <cell r="J19">
            <v>730303</v>
          </cell>
          <cell r="K19">
            <v>732951</v>
          </cell>
          <cell r="L19">
            <v>733083</v>
          </cell>
          <cell r="M19">
            <v>732147</v>
          </cell>
          <cell r="N19">
            <v>729502</v>
          </cell>
          <cell r="O19">
            <v>727949</v>
          </cell>
          <cell r="P19">
            <v>723948</v>
          </cell>
          <cell r="Q19">
            <v>721945</v>
          </cell>
          <cell r="R19">
            <v>719253</v>
          </cell>
          <cell r="S19">
            <v>714846</v>
          </cell>
          <cell r="T19">
            <v>711319</v>
          </cell>
          <cell r="U19">
            <v>722805</v>
          </cell>
          <cell r="V19">
            <v>722805</v>
          </cell>
        </row>
        <row r="20">
          <cell r="A20" t="str">
            <v>Kentucky</v>
          </cell>
          <cell r="B20">
            <v>3</v>
          </cell>
          <cell r="C20">
            <v>20</v>
          </cell>
          <cell r="D20">
            <v>988398</v>
          </cell>
          <cell r="E20">
            <v>991204</v>
          </cell>
          <cell r="F20">
            <v>993691</v>
          </cell>
          <cell r="G20">
            <v>996838</v>
          </cell>
          <cell r="H20">
            <v>997156</v>
          </cell>
          <cell r="I20">
            <v>1016733</v>
          </cell>
          <cell r="J20">
            <v>1039398</v>
          </cell>
          <cell r="K20">
            <v>1035590</v>
          </cell>
          <cell r="L20">
            <v>1026744</v>
          </cell>
          <cell r="M20">
            <v>1021846</v>
          </cell>
          <cell r="N20">
            <v>1019839</v>
          </cell>
          <cell r="O20">
            <v>1016290</v>
          </cell>
          <cell r="P20">
            <v>1018179</v>
          </cell>
          <cell r="Q20">
            <v>1018775</v>
          </cell>
          <cell r="R20">
            <v>1020321</v>
          </cell>
          <cell r="S20">
            <v>1014696</v>
          </cell>
          <cell r="T20">
            <v>1013698</v>
          </cell>
          <cell r="U20">
            <v>1034162</v>
          </cell>
          <cell r="V20">
            <v>1034162</v>
          </cell>
        </row>
        <row r="21">
          <cell r="A21" t="str">
            <v>Louisiana</v>
          </cell>
          <cell r="B21">
            <v>3</v>
          </cell>
          <cell r="C21">
            <v>21</v>
          </cell>
          <cell r="D21">
            <v>1255707</v>
          </cell>
          <cell r="E21">
            <v>1244565</v>
          </cell>
          <cell r="F21">
            <v>1154554</v>
          </cell>
          <cell r="G21">
            <v>1166209</v>
          </cell>
          <cell r="H21">
            <v>1188433</v>
          </cell>
          <cell r="I21">
            <v>1189753</v>
          </cell>
          <cell r="J21">
            <v>1202058</v>
          </cell>
          <cell r="K21">
            <v>1201811</v>
          </cell>
          <cell r="L21">
            <v>1194110</v>
          </cell>
          <cell r="M21">
            <v>1182177</v>
          </cell>
          <cell r="N21">
            <v>1174470</v>
          </cell>
          <cell r="O21">
            <v>1168488</v>
          </cell>
          <cell r="P21">
            <v>1162812</v>
          </cell>
          <cell r="Q21">
            <v>1155541</v>
          </cell>
          <cell r="R21">
            <v>1147576</v>
          </cell>
          <cell r="S21">
            <v>1141540</v>
          </cell>
          <cell r="T21">
            <v>1138193</v>
          </cell>
          <cell r="U21">
            <v>1145779</v>
          </cell>
          <cell r="V21">
            <v>1145779</v>
          </cell>
        </row>
        <row r="22">
          <cell r="A22" t="str">
            <v>Maine</v>
          </cell>
          <cell r="B22">
            <v>3</v>
          </cell>
          <cell r="C22">
            <v>19</v>
          </cell>
          <cell r="D22">
            <v>282566</v>
          </cell>
          <cell r="E22">
            <v>278634</v>
          </cell>
          <cell r="F22">
            <v>275347</v>
          </cell>
          <cell r="G22">
            <v>271638</v>
          </cell>
          <cell r="H22">
            <v>266247</v>
          </cell>
          <cell r="I22">
            <v>265712</v>
          </cell>
          <cell r="J22">
            <v>270363</v>
          </cell>
          <cell r="K22">
            <v>265699</v>
          </cell>
          <cell r="L22">
            <v>262469</v>
          </cell>
          <cell r="M22">
            <v>257477</v>
          </cell>
          <cell r="N22">
            <v>254128</v>
          </cell>
          <cell r="O22">
            <v>250896</v>
          </cell>
          <cell r="P22">
            <v>249286</v>
          </cell>
          <cell r="Q22">
            <v>247579</v>
          </cell>
          <cell r="R22">
            <v>244536</v>
          </cell>
          <cell r="S22">
            <v>244036</v>
          </cell>
          <cell r="T22">
            <v>242121</v>
          </cell>
          <cell r="U22">
            <v>247383</v>
          </cell>
          <cell r="V22">
            <v>247383</v>
          </cell>
        </row>
        <row r="23">
          <cell r="A23" t="str">
            <v>Maryland</v>
          </cell>
          <cell r="B23">
            <v>3</v>
          </cell>
          <cell r="C23">
            <v>20</v>
          </cell>
          <cell r="D23">
            <v>1380215</v>
          </cell>
          <cell r="E23">
            <v>1380807</v>
          </cell>
          <cell r="F23">
            <v>1374101</v>
          </cell>
          <cell r="G23">
            <v>1365520</v>
          </cell>
          <cell r="H23">
            <v>1358344</v>
          </cell>
          <cell r="I23">
            <v>1364070</v>
          </cell>
          <cell r="J23">
            <v>1380079</v>
          </cell>
          <cell r="K23">
            <v>1371641</v>
          </cell>
          <cell r="L23">
            <v>1367826</v>
          </cell>
          <cell r="M23">
            <v>1364388</v>
          </cell>
          <cell r="N23">
            <v>1366398</v>
          </cell>
          <cell r="O23">
            <v>1361105</v>
          </cell>
          <cell r="P23">
            <v>1358680</v>
          </cell>
          <cell r="Q23">
            <v>1357088</v>
          </cell>
          <cell r="R23">
            <v>1352525</v>
          </cell>
          <cell r="S23">
            <v>1348574</v>
          </cell>
          <cell r="T23">
            <v>1347163</v>
          </cell>
          <cell r="U23">
            <v>1385783</v>
          </cell>
          <cell r="V23">
            <v>1385783</v>
          </cell>
        </row>
        <row r="24">
          <cell r="A24" t="str">
            <v>Massachusetts</v>
          </cell>
          <cell r="B24">
            <v>3</v>
          </cell>
          <cell r="C24">
            <v>21</v>
          </cell>
          <cell r="D24">
            <v>1611917</v>
          </cell>
          <cell r="E24">
            <v>1602056</v>
          </cell>
          <cell r="F24">
            <v>1593794</v>
          </cell>
          <cell r="G24">
            <v>1585011</v>
          </cell>
          <cell r="H24">
            <v>1592278</v>
          </cell>
          <cell r="I24">
            <v>1601747</v>
          </cell>
          <cell r="J24">
            <v>1601072</v>
          </cell>
          <cell r="K24">
            <v>1590576</v>
          </cell>
          <cell r="L24">
            <v>1590281</v>
          </cell>
          <cell r="M24">
            <v>1584351</v>
          </cell>
          <cell r="N24">
            <v>1585291</v>
          </cell>
          <cell r="O24">
            <v>1580115</v>
          </cell>
          <cell r="P24">
            <v>1572924</v>
          </cell>
          <cell r="Q24">
            <v>1563554</v>
          </cell>
          <cell r="R24">
            <v>1563761</v>
          </cell>
          <cell r="S24">
            <v>1546247</v>
          </cell>
          <cell r="T24">
            <v>1536935</v>
          </cell>
          <cell r="U24">
            <v>1567885</v>
          </cell>
          <cell r="V24">
            <v>1567885</v>
          </cell>
        </row>
        <row r="25">
          <cell r="A25" t="str">
            <v>Michigan</v>
          </cell>
          <cell r="B25">
            <v>3</v>
          </cell>
          <cell r="C25">
            <v>21</v>
          </cell>
          <cell r="D25">
            <v>2715943</v>
          </cell>
          <cell r="E25">
            <v>2694774</v>
          </cell>
          <cell r="F25">
            <v>2671356</v>
          </cell>
          <cell r="G25">
            <v>2639060</v>
          </cell>
          <cell r="H25">
            <v>2589495</v>
          </cell>
          <cell r="I25">
            <v>2569778</v>
          </cell>
          <cell r="J25">
            <v>2585735</v>
          </cell>
          <cell r="K25">
            <v>2554327</v>
          </cell>
          <cell r="L25">
            <v>2513675</v>
          </cell>
          <cell r="M25">
            <v>2476904</v>
          </cell>
          <cell r="N25">
            <v>2445202</v>
          </cell>
          <cell r="O25">
            <v>2415645</v>
          </cell>
          <cell r="P25">
            <v>2393171</v>
          </cell>
          <cell r="Q25">
            <v>2378613</v>
          </cell>
          <cell r="R25">
            <v>2366686</v>
          </cell>
          <cell r="S25">
            <v>2344285</v>
          </cell>
          <cell r="T25">
            <v>2322775</v>
          </cell>
          <cell r="U25">
            <v>2361954</v>
          </cell>
          <cell r="V25">
            <v>2361954</v>
          </cell>
        </row>
        <row r="26">
          <cell r="A26" t="str">
            <v>Minnesota</v>
          </cell>
          <cell r="B26">
            <v>3</v>
          </cell>
          <cell r="C26">
            <v>20</v>
          </cell>
          <cell r="D26">
            <v>1282865</v>
          </cell>
          <cell r="E26">
            <v>1273153</v>
          </cell>
          <cell r="F26">
            <v>1267913</v>
          </cell>
          <cell r="G26">
            <v>1264831</v>
          </cell>
          <cell r="H26">
            <v>1257004</v>
          </cell>
          <cell r="I26">
            <v>1268840</v>
          </cell>
          <cell r="J26">
            <v>1292856</v>
          </cell>
          <cell r="K26">
            <v>1291976</v>
          </cell>
          <cell r="L26">
            <v>1294775</v>
          </cell>
          <cell r="M26">
            <v>1291609</v>
          </cell>
          <cell r="N26">
            <v>1289921</v>
          </cell>
          <cell r="O26">
            <v>1287177</v>
          </cell>
          <cell r="P26">
            <v>1288543</v>
          </cell>
          <cell r="Q26">
            <v>1299298</v>
          </cell>
          <cell r="R26">
            <v>1304637</v>
          </cell>
          <cell r="S26">
            <v>1308952</v>
          </cell>
          <cell r="T26">
            <v>1309999</v>
          </cell>
          <cell r="U26">
            <v>1336342</v>
          </cell>
          <cell r="V26">
            <v>1336342</v>
          </cell>
        </row>
        <row r="27">
          <cell r="A27" t="str">
            <v>Mississippi</v>
          </cell>
          <cell r="B27">
            <v>3</v>
          </cell>
          <cell r="C27">
            <v>20</v>
          </cell>
          <cell r="D27">
            <v>771634</v>
          </cell>
          <cell r="E27">
            <v>769221</v>
          </cell>
          <cell r="F27">
            <v>764250</v>
          </cell>
          <cell r="G27">
            <v>766843</v>
          </cell>
          <cell r="H27">
            <v>767149</v>
          </cell>
          <cell r="I27">
            <v>768540</v>
          </cell>
          <cell r="J27">
            <v>770036</v>
          </cell>
          <cell r="K27">
            <v>766598</v>
          </cell>
          <cell r="L27">
            <v>760007</v>
          </cell>
          <cell r="M27">
            <v>749411</v>
          </cell>
          <cell r="N27">
            <v>743767</v>
          </cell>
          <cell r="O27">
            <v>737277</v>
          </cell>
          <cell r="P27">
            <v>732341</v>
          </cell>
          <cell r="Q27">
            <v>725329</v>
          </cell>
          <cell r="R27">
            <v>722601</v>
          </cell>
          <cell r="S27">
            <v>710188</v>
          </cell>
          <cell r="T27">
            <v>703485</v>
          </cell>
          <cell r="U27">
            <v>705874</v>
          </cell>
          <cell r="V27">
            <v>705874</v>
          </cell>
        </row>
        <row r="28">
          <cell r="A28" t="str">
            <v>Missouri</v>
          </cell>
          <cell r="B28">
            <v>3</v>
          </cell>
          <cell r="C28">
            <v>20</v>
          </cell>
          <cell r="D28">
            <v>1425325</v>
          </cell>
          <cell r="E28">
            <v>1424838</v>
          </cell>
          <cell r="F28">
            <v>1425622</v>
          </cell>
          <cell r="G28">
            <v>1423868</v>
          </cell>
          <cell r="H28">
            <v>1417620</v>
          </cell>
          <cell r="I28">
            <v>1440877</v>
          </cell>
          <cell r="J28">
            <v>1455957</v>
          </cell>
          <cell r="K28">
            <v>1445607</v>
          </cell>
          <cell r="L28">
            <v>1434594</v>
          </cell>
          <cell r="M28">
            <v>1419418</v>
          </cell>
          <cell r="N28">
            <v>1411883</v>
          </cell>
          <cell r="O28">
            <v>1406786</v>
          </cell>
          <cell r="P28">
            <v>1400357</v>
          </cell>
          <cell r="Q28">
            <v>1396726</v>
          </cell>
          <cell r="R28">
            <v>1393545</v>
          </cell>
          <cell r="S28">
            <v>1384978</v>
          </cell>
          <cell r="T28">
            <v>1383278</v>
          </cell>
          <cell r="U28">
            <v>1405993</v>
          </cell>
          <cell r="V28">
            <v>1405993</v>
          </cell>
        </row>
        <row r="29">
          <cell r="A29" t="str">
            <v>Montana</v>
          </cell>
          <cell r="B29">
            <v>3</v>
          </cell>
          <cell r="C29">
            <v>18</v>
          </cell>
          <cell r="D29">
            <v>199251</v>
          </cell>
          <cell r="E29">
            <v>197578</v>
          </cell>
          <cell r="F29">
            <v>196714</v>
          </cell>
          <cell r="G29">
            <v>196055</v>
          </cell>
          <cell r="H29">
            <v>195921</v>
          </cell>
          <cell r="I29">
            <v>195022</v>
          </cell>
          <cell r="J29">
            <v>200105</v>
          </cell>
          <cell r="K29">
            <v>199336</v>
          </cell>
          <cell r="L29">
            <v>199148</v>
          </cell>
          <cell r="M29">
            <v>200252</v>
          </cell>
          <cell r="N29">
            <v>200930</v>
          </cell>
          <cell r="O29">
            <v>201619</v>
          </cell>
          <cell r="P29">
            <v>202113</v>
          </cell>
          <cell r="Q29">
            <v>203176</v>
          </cell>
          <cell r="R29">
            <v>204940</v>
          </cell>
          <cell r="S29">
            <v>205506</v>
          </cell>
          <cell r="T29">
            <v>207304</v>
          </cell>
          <cell r="U29">
            <v>214308</v>
          </cell>
          <cell r="V29">
            <v>214308</v>
          </cell>
        </row>
        <row r="30">
          <cell r="A30" t="str">
            <v>Nebraska</v>
          </cell>
          <cell r="B30">
            <v>3</v>
          </cell>
          <cell r="C30">
            <v>20</v>
          </cell>
          <cell r="D30">
            <v>448929</v>
          </cell>
          <cell r="E30">
            <v>447971</v>
          </cell>
          <cell r="F30">
            <v>446829</v>
          </cell>
          <cell r="G30">
            <v>447233</v>
          </cell>
          <cell r="H30">
            <v>446511</v>
          </cell>
          <cell r="I30">
            <v>454217</v>
          </cell>
          <cell r="J30">
            <v>460321</v>
          </cell>
          <cell r="K30">
            <v>464644</v>
          </cell>
          <cell r="L30">
            <v>467907</v>
          </cell>
          <cell r="M30">
            <v>469437</v>
          </cell>
          <cell r="N30">
            <v>470810</v>
          </cell>
          <cell r="O30">
            <v>473339</v>
          </cell>
          <cell r="P30">
            <v>474255</v>
          </cell>
          <cell r="Q30">
            <v>477085</v>
          </cell>
          <cell r="R30">
            <v>479533</v>
          </cell>
          <cell r="S30">
            <v>480466</v>
          </cell>
          <cell r="T30">
            <v>480785</v>
          </cell>
          <cell r="U30">
            <v>493201</v>
          </cell>
          <cell r="V30">
            <v>493201</v>
          </cell>
        </row>
        <row r="31">
          <cell r="A31" t="str">
            <v>Nevada</v>
          </cell>
          <cell r="B31">
            <v>3</v>
          </cell>
          <cell r="C31">
            <v>21</v>
          </cell>
          <cell r="D31">
            <v>591166</v>
          </cell>
          <cell r="E31">
            <v>610720</v>
          </cell>
          <cell r="F31">
            <v>631358</v>
          </cell>
          <cell r="G31">
            <v>649616</v>
          </cell>
          <cell r="H31">
            <v>657893</v>
          </cell>
          <cell r="I31">
            <v>681740</v>
          </cell>
          <cell r="J31">
            <v>694235</v>
          </cell>
          <cell r="K31">
            <v>694172</v>
          </cell>
          <cell r="L31">
            <v>692880</v>
          </cell>
          <cell r="M31">
            <v>689881</v>
          </cell>
          <cell r="N31">
            <v>691886</v>
          </cell>
          <cell r="O31">
            <v>695420</v>
          </cell>
          <cell r="P31">
            <v>698399</v>
          </cell>
          <cell r="Q31">
            <v>706723</v>
          </cell>
          <cell r="R31">
            <v>712022</v>
          </cell>
          <cell r="S31">
            <v>717561</v>
          </cell>
          <cell r="T31">
            <v>724789</v>
          </cell>
          <cell r="U31">
            <v>730683</v>
          </cell>
          <cell r="V31">
            <v>730683</v>
          </cell>
        </row>
        <row r="32">
          <cell r="A32" t="str">
            <v>New Hampshire</v>
          </cell>
          <cell r="B32">
            <v>3</v>
          </cell>
          <cell r="C32">
            <v>20</v>
          </cell>
          <cell r="D32">
            <v>314254</v>
          </cell>
          <cell r="E32">
            <v>313231</v>
          </cell>
          <cell r="F32">
            <v>310803</v>
          </cell>
          <cell r="G32">
            <v>307389</v>
          </cell>
          <cell r="H32">
            <v>303121</v>
          </cell>
          <cell r="I32">
            <v>306570</v>
          </cell>
          <cell r="J32">
            <v>303919</v>
          </cell>
          <cell r="K32">
            <v>299760</v>
          </cell>
          <cell r="L32">
            <v>296013</v>
          </cell>
          <cell r="M32">
            <v>291293</v>
          </cell>
          <cell r="N32">
            <v>287287</v>
          </cell>
          <cell r="O32">
            <v>283121</v>
          </cell>
          <cell r="P32">
            <v>278613</v>
          </cell>
          <cell r="Q32">
            <v>276250</v>
          </cell>
          <cell r="R32">
            <v>275809</v>
          </cell>
          <cell r="S32">
            <v>272402</v>
          </cell>
          <cell r="T32">
            <v>270039</v>
          </cell>
          <cell r="U32">
            <v>274703</v>
          </cell>
          <cell r="V32">
            <v>274703</v>
          </cell>
        </row>
        <row r="33">
          <cell r="A33" t="str">
            <v>New Jersey</v>
          </cell>
          <cell r="B33">
            <v>3</v>
          </cell>
          <cell r="C33">
            <v>20</v>
          </cell>
          <cell r="D33">
            <v>2084259</v>
          </cell>
          <cell r="E33">
            <v>2080063</v>
          </cell>
          <cell r="F33">
            <v>2072220</v>
          </cell>
          <cell r="G33">
            <v>2065991</v>
          </cell>
          <cell r="H33">
            <v>2051557</v>
          </cell>
          <cell r="I33">
            <v>2041700</v>
          </cell>
          <cell r="J33">
            <v>2080251</v>
          </cell>
          <cell r="K33">
            <v>2065175</v>
          </cell>
          <cell r="L33">
            <v>2056079</v>
          </cell>
          <cell r="M33">
            <v>2042175</v>
          </cell>
          <cell r="N33">
            <v>2030319</v>
          </cell>
          <cell r="O33">
            <v>2014266</v>
          </cell>
          <cell r="P33">
            <v>1999602</v>
          </cell>
          <cell r="Q33">
            <v>1993671</v>
          </cell>
          <cell r="R33">
            <v>1965654</v>
          </cell>
          <cell r="S33">
            <v>1950396</v>
          </cell>
          <cell r="T33">
            <v>1942980</v>
          </cell>
          <cell r="U33">
            <v>2048170</v>
          </cell>
          <cell r="V33">
            <v>2048170</v>
          </cell>
        </row>
        <row r="34">
          <cell r="A34" t="str">
            <v>New Mexico</v>
          </cell>
          <cell r="B34">
            <v>3</v>
          </cell>
          <cell r="C34">
            <v>21</v>
          </cell>
          <cell r="D34">
            <v>529550</v>
          </cell>
          <cell r="E34">
            <v>527713</v>
          </cell>
          <cell r="F34">
            <v>526935</v>
          </cell>
          <cell r="G34">
            <v>527794</v>
          </cell>
          <cell r="H34">
            <v>528473</v>
          </cell>
          <cell r="I34">
            <v>533113</v>
          </cell>
          <cell r="J34">
            <v>551521</v>
          </cell>
          <cell r="K34">
            <v>553610</v>
          </cell>
          <cell r="L34">
            <v>546047</v>
          </cell>
          <cell r="M34">
            <v>543613</v>
          </cell>
          <cell r="N34">
            <v>535687</v>
          </cell>
          <cell r="O34">
            <v>529702</v>
          </cell>
          <cell r="P34">
            <v>525334</v>
          </cell>
          <cell r="Q34">
            <v>523561</v>
          </cell>
          <cell r="R34">
            <v>521251</v>
          </cell>
          <cell r="S34">
            <v>516260</v>
          </cell>
          <cell r="T34">
            <v>514461</v>
          </cell>
          <cell r="U34">
            <v>518384</v>
          </cell>
          <cell r="V34">
            <v>518384</v>
          </cell>
        </row>
        <row r="35">
          <cell r="A35" t="str">
            <v>New York</v>
          </cell>
          <cell r="B35">
            <v>3</v>
          </cell>
          <cell r="C35">
            <v>20</v>
          </cell>
          <cell r="D35">
            <v>4678770</v>
          </cell>
          <cell r="E35">
            <v>4640271</v>
          </cell>
          <cell r="F35">
            <v>4597889</v>
          </cell>
          <cell r="G35">
            <v>4554923</v>
          </cell>
          <cell r="H35">
            <v>4563507</v>
          </cell>
          <cell r="I35">
            <v>4532303</v>
          </cell>
          <cell r="J35">
            <v>4497326</v>
          </cell>
          <cell r="K35">
            <v>4433121</v>
          </cell>
          <cell r="L35">
            <v>4383737</v>
          </cell>
          <cell r="M35">
            <v>4344200</v>
          </cell>
          <cell r="N35">
            <v>4323480</v>
          </cell>
          <cell r="O35">
            <v>4293659</v>
          </cell>
          <cell r="P35">
            <v>4262104</v>
          </cell>
          <cell r="Q35">
            <v>4219419</v>
          </cell>
          <cell r="R35">
            <v>4132798</v>
          </cell>
          <cell r="S35">
            <v>4092856</v>
          </cell>
          <cell r="T35">
            <v>4048036</v>
          </cell>
          <cell r="U35">
            <v>4211167</v>
          </cell>
          <cell r="V35">
            <v>4211167</v>
          </cell>
        </row>
        <row r="36">
          <cell r="A36" t="str">
            <v>North Carolina</v>
          </cell>
          <cell r="B36">
            <v>3</v>
          </cell>
          <cell r="C36">
            <v>21</v>
          </cell>
          <cell r="D36">
            <v>2198872</v>
          </cell>
          <cell r="E36">
            <v>2234902</v>
          </cell>
          <cell r="F36">
            <v>2279939</v>
          </cell>
          <cell r="G36">
            <v>2321033</v>
          </cell>
          <cell r="H36">
            <v>2355465</v>
          </cell>
          <cell r="I36">
            <v>2423102</v>
          </cell>
          <cell r="J36">
            <v>2459762</v>
          </cell>
          <cell r="K36">
            <v>2475541</v>
          </cell>
          <cell r="L36">
            <v>2483151</v>
          </cell>
          <cell r="M36">
            <v>2485363</v>
          </cell>
          <cell r="N36">
            <v>2482264</v>
          </cell>
          <cell r="O36">
            <v>2481235</v>
          </cell>
          <cell r="P36">
            <v>2478002</v>
          </cell>
          <cell r="Q36">
            <v>2486572</v>
          </cell>
          <cell r="R36">
            <v>2503024</v>
          </cell>
          <cell r="S36">
            <v>2492410</v>
          </cell>
          <cell r="T36">
            <v>2503070</v>
          </cell>
          <cell r="U36">
            <v>2507049</v>
          </cell>
          <cell r="V36">
            <v>2507049</v>
          </cell>
        </row>
        <row r="37">
          <cell r="A37" t="str">
            <v>North Dakota</v>
          </cell>
          <cell r="B37">
            <v>3</v>
          </cell>
          <cell r="C37">
            <v>20</v>
          </cell>
          <cell r="D37">
            <v>160571</v>
          </cell>
          <cell r="E37">
            <v>157514</v>
          </cell>
          <cell r="F37">
            <v>155412</v>
          </cell>
          <cell r="G37">
            <v>153739</v>
          </cell>
          <cell r="H37">
            <v>151935</v>
          </cell>
          <cell r="I37">
            <v>154596</v>
          </cell>
          <cell r="J37">
            <v>157434</v>
          </cell>
          <cell r="K37">
            <v>159098</v>
          </cell>
          <cell r="L37">
            <v>162873</v>
          </cell>
          <cell r="M37">
            <v>169721</v>
          </cell>
          <cell r="N37">
            <v>173485</v>
          </cell>
          <cell r="O37">
            <v>177873</v>
          </cell>
          <cell r="P37">
            <v>177452</v>
          </cell>
          <cell r="Q37">
            <v>176608</v>
          </cell>
          <cell r="R37">
            <v>178992</v>
          </cell>
          <cell r="S37">
            <v>179977</v>
          </cell>
          <cell r="T37">
            <v>182669</v>
          </cell>
          <cell r="U37">
            <v>188663</v>
          </cell>
          <cell r="V37">
            <v>188663</v>
          </cell>
        </row>
        <row r="38">
          <cell r="A38" t="str">
            <v>Ohio</v>
          </cell>
          <cell r="B38">
            <v>3</v>
          </cell>
          <cell r="C38">
            <v>21</v>
          </cell>
          <cell r="D38">
            <v>2993325</v>
          </cell>
          <cell r="E38">
            <v>2974925</v>
          </cell>
          <cell r="F38">
            <v>2957689</v>
          </cell>
          <cell r="G38">
            <v>2936783</v>
          </cell>
          <cell r="H38">
            <v>2910581</v>
          </cell>
          <cell r="I38">
            <v>2906689</v>
          </cell>
          <cell r="J38">
            <v>2962177</v>
          </cell>
          <cell r="K38">
            <v>2926808</v>
          </cell>
          <cell r="L38">
            <v>2898194</v>
          </cell>
          <cell r="M38">
            <v>2875341</v>
          </cell>
          <cell r="N38">
            <v>2846115</v>
          </cell>
          <cell r="O38">
            <v>2823622</v>
          </cell>
          <cell r="P38">
            <v>2801818</v>
          </cell>
          <cell r="Q38">
            <v>2797762</v>
          </cell>
          <cell r="R38">
            <v>2792400</v>
          </cell>
          <cell r="S38">
            <v>2778650</v>
          </cell>
          <cell r="T38">
            <v>2763719</v>
          </cell>
          <cell r="U38">
            <v>2815704</v>
          </cell>
          <cell r="V38">
            <v>2815704</v>
          </cell>
        </row>
        <row r="39">
          <cell r="A39" t="str">
            <v>Oklahoma</v>
          </cell>
          <cell r="B39">
            <v>3</v>
          </cell>
          <cell r="C39">
            <v>21</v>
          </cell>
          <cell r="D39">
            <v>936659</v>
          </cell>
          <cell r="E39">
            <v>934003</v>
          </cell>
          <cell r="F39">
            <v>940313</v>
          </cell>
          <cell r="G39">
            <v>943846</v>
          </cell>
          <cell r="H39">
            <v>946579</v>
          </cell>
          <cell r="I39">
            <v>968828</v>
          </cell>
          <cell r="J39">
            <v>993757</v>
          </cell>
          <cell r="K39">
            <v>1002952</v>
          </cell>
          <cell r="L39">
            <v>1005599</v>
          </cell>
          <cell r="M39">
            <v>1006337</v>
          </cell>
          <cell r="N39">
            <v>1007009</v>
          </cell>
          <cell r="O39">
            <v>1012574</v>
          </cell>
          <cell r="P39">
            <v>1013631</v>
          </cell>
          <cell r="Q39">
            <v>1014258</v>
          </cell>
          <cell r="R39">
            <v>1016847</v>
          </cell>
          <cell r="S39">
            <v>1014346</v>
          </cell>
          <cell r="T39">
            <v>1016054</v>
          </cell>
          <cell r="U39">
            <v>1030473</v>
          </cell>
          <cell r="V39">
            <v>1030473</v>
          </cell>
        </row>
        <row r="40">
          <cell r="A40" t="str">
            <v>Oregon</v>
          </cell>
          <cell r="B40">
            <v>3</v>
          </cell>
          <cell r="C40">
            <v>20</v>
          </cell>
          <cell r="D40">
            <v>848761</v>
          </cell>
          <cell r="E40">
            <v>850917</v>
          </cell>
          <cell r="F40">
            <v>855991</v>
          </cell>
          <cell r="G40">
            <v>858871</v>
          </cell>
          <cell r="H40">
            <v>859683</v>
          </cell>
          <cell r="I40">
            <v>876706</v>
          </cell>
          <cell r="J40">
            <v>883240</v>
          </cell>
          <cell r="K40">
            <v>880435</v>
          </cell>
          <cell r="L40">
            <v>874431</v>
          </cell>
          <cell r="M40">
            <v>870303</v>
          </cell>
          <cell r="N40">
            <v>868313</v>
          </cell>
          <cell r="O40">
            <v>871267</v>
          </cell>
          <cell r="P40">
            <v>874922</v>
          </cell>
          <cell r="Q40">
            <v>881371</v>
          </cell>
          <cell r="R40">
            <v>884496</v>
          </cell>
          <cell r="S40">
            <v>882663</v>
          </cell>
          <cell r="T40">
            <v>879844</v>
          </cell>
          <cell r="U40">
            <v>885550</v>
          </cell>
          <cell r="V40">
            <v>885550</v>
          </cell>
        </row>
        <row r="41">
          <cell r="A41" t="str">
            <v>Pennsylvania</v>
          </cell>
          <cell r="B41">
            <v>3</v>
          </cell>
          <cell r="C41">
            <v>20</v>
          </cell>
          <cell r="D41">
            <v>2939844</v>
          </cell>
          <cell r="E41">
            <v>2925859</v>
          </cell>
          <cell r="F41">
            <v>2915245</v>
          </cell>
          <cell r="G41">
            <v>2899382</v>
          </cell>
          <cell r="H41">
            <v>2872183</v>
          </cell>
          <cell r="I41">
            <v>2889318</v>
          </cell>
          <cell r="J41">
            <v>2938751</v>
          </cell>
          <cell r="K41">
            <v>2903283</v>
          </cell>
          <cell r="L41">
            <v>2871705</v>
          </cell>
          <cell r="M41">
            <v>2833273</v>
          </cell>
          <cell r="N41">
            <v>2809637</v>
          </cell>
          <cell r="O41">
            <v>2789428</v>
          </cell>
          <cell r="P41">
            <v>2766217</v>
          </cell>
          <cell r="Q41">
            <v>2756347</v>
          </cell>
          <cell r="R41">
            <v>2746202</v>
          </cell>
          <cell r="S41">
            <v>2731645</v>
          </cell>
          <cell r="T41">
            <v>2713147</v>
          </cell>
          <cell r="U41">
            <v>2783484</v>
          </cell>
          <cell r="V41">
            <v>2783484</v>
          </cell>
        </row>
        <row r="42">
          <cell r="A42" t="str">
            <v>Rhode Island</v>
          </cell>
          <cell r="B42">
            <v>3</v>
          </cell>
          <cell r="C42">
            <v>20</v>
          </cell>
          <cell r="D42">
            <v>260395</v>
          </cell>
          <cell r="E42">
            <v>256732</v>
          </cell>
          <cell r="F42">
            <v>253021</v>
          </cell>
          <cell r="G42">
            <v>250388</v>
          </cell>
          <cell r="H42">
            <v>246496</v>
          </cell>
          <cell r="I42">
            <v>244982</v>
          </cell>
          <cell r="J42">
            <v>247507</v>
          </cell>
          <cell r="K42">
            <v>242931</v>
          </cell>
          <cell r="L42">
            <v>238964</v>
          </cell>
          <cell r="M42">
            <v>235319</v>
          </cell>
          <cell r="N42">
            <v>233808</v>
          </cell>
          <cell r="O42">
            <v>231022</v>
          </cell>
          <cell r="P42">
            <v>228372</v>
          </cell>
          <cell r="Q42">
            <v>226465</v>
          </cell>
          <cell r="R42">
            <v>224012</v>
          </cell>
          <cell r="S42">
            <v>222853</v>
          </cell>
          <cell r="T42">
            <v>219774</v>
          </cell>
          <cell r="U42">
            <v>229672</v>
          </cell>
          <cell r="V42">
            <v>229672</v>
          </cell>
        </row>
        <row r="43">
          <cell r="A43" t="str">
            <v>South Carolina</v>
          </cell>
          <cell r="B43">
            <v>3</v>
          </cell>
          <cell r="C43">
            <v>20</v>
          </cell>
          <cell r="D43">
            <v>1106350</v>
          </cell>
          <cell r="E43">
            <v>1112161</v>
          </cell>
          <cell r="F43">
            <v>1120782</v>
          </cell>
          <cell r="G43">
            <v>1131174</v>
          </cell>
          <cell r="H43">
            <v>1138307</v>
          </cell>
          <cell r="I43">
            <v>1157587</v>
          </cell>
          <cell r="J43">
            <v>1117964</v>
          </cell>
          <cell r="K43">
            <v>1112262</v>
          </cell>
          <cell r="L43">
            <v>1109692</v>
          </cell>
          <cell r="M43">
            <v>1108835</v>
          </cell>
          <cell r="N43">
            <v>1109118</v>
          </cell>
          <cell r="O43">
            <v>1115545</v>
          </cell>
          <cell r="P43">
            <v>1118316</v>
          </cell>
          <cell r="Q43">
            <v>1128143</v>
          </cell>
          <cell r="R43">
            <v>1136655</v>
          </cell>
          <cell r="S43">
            <v>1131537</v>
          </cell>
          <cell r="T43">
            <v>1138801</v>
          </cell>
          <cell r="U43">
            <v>1145064</v>
          </cell>
          <cell r="V43">
            <v>1145064</v>
          </cell>
        </row>
        <row r="44">
          <cell r="A44" t="str">
            <v>South Dakota</v>
          </cell>
          <cell r="B44">
            <v>3</v>
          </cell>
          <cell r="C44">
            <v>20</v>
          </cell>
          <cell r="D44">
            <v>200499</v>
          </cell>
          <cell r="E44">
            <v>198515</v>
          </cell>
          <cell r="F44">
            <v>197855</v>
          </cell>
          <cell r="G44">
            <v>197706</v>
          </cell>
          <cell r="H44">
            <v>197912</v>
          </cell>
          <cell r="I44">
            <v>200792</v>
          </cell>
          <cell r="J44">
            <v>202976</v>
          </cell>
          <cell r="K44">
            <v>204673</v>
          </cell>
          <cell r="L44">
            <v>206691</v>
          </cell>
          <cell r="M44">
            <v>221991</v>
          </cell>
          <cell r="N44">
            <v>210268</v>
          </cell>
          <cell r="O44">
            <v>209650</v>
          </cell>
          <cell r="P44">
            <v>211917</v>
          </cell>
          <cell r="Q44">
            <v>213121</v>
          </cell>
          <cell r="R44">
            <v>216437</v>
          </cell>
          <cell r="S44">
            <v>216026</v>
          </cell>
          <cell r="T44">
            <v>218264</v>
          </cell>
          <cell r="U44">
            <v>222047</v>
          </cell>
          <cell r="V44">
            <v>222047</v>
          </cell>
        </row>
        <row r="45">
          <cell r="A45" t="str">
            <v>Tennessee</v>
          </cell>
          <cell r="B45">
            <v>3</v>
          </cell>
          <cell r="C45">
            <v>21</v>
          </cell>
          <cell r="D45">
            <v>1492300</v>
          </cell>
          <cell r="E45">
            <v>1506335</v>
          </cell>
          <cell r="F45">
            <v>1521237</v>
          </cell>
          <cell r="G45">
            <v>1532866</v>
          </cell>
          <cell r="H45">
            <v>1534772</v>
          </cell>
          <cell r="I45">
            <v>1567483</v>
          </cell>
          <cell r="J45">
            <v>1609380</v>
          </cell>
          <cell r="K45">
            <v>1608465</v>
          </cell>
          <cell r="L45">
            <v>1606355</v>
          </cell>
          <cell r="M45">
            <v>1600331</v>
          </cell>
          <cell r="N45">
            <v>1596353</v>
          </cell>
          <cell r="O45">
            <v>1594631</v>
          </cell>
          <cell r="P45">
            <v>1592075</v>
          </cell>
          <cell r="Q45">
            <v>1597439</v>
          </cell>
          <cell r="R45">
            <v>1603314</v>
          </cell>
          <cell r="S45">
            <v>1603425</v>
          </cell>
          <cell r="T45">
            <v>1606092</v>
          </cell>
          <cell r="U45">
            <v>1643377</v>
          </cell>
          <cell r="V45">
            <v>1643377</v>
          </cell>
        </row>
        <row r="46">
          <cell r="A46" t="str">
            <v>Texas</v>
          </cell>
          <cell r="B46">
            <v>3</v>
          </cell>
          <cell r="C46">
            <v>21</v>
          </cell>
          <cell r="D46">
            <v>6436080</v>
          </cell>
          <cell r="E46">
            <v>6510817</v>
          </cell>
          <cell r="F46">
            <v>6660898</v>
          </cell>
          <cell r="G46">
            <v>6778768</v>
          </cell>
          <cell r="H46">
            <v>6878496</v>
          </cell>
          <cell r="I46">
            <v>7072421</v>
          </cell>
          <cell r="J46">
            <v>7198459</v>
          </cell>
          <cell r="K46">
            <v>7306879</v>
          </cell>
          <cell r="L46">
            <v>7356754</v>
          </cell>
          <cell r="M46">
            <v>7403090</v>
          </cell>
          <cell r="N46">
            <v>7466274</v>
          </cell>
          <cell r="O46">
            <v>7545006</v>
          </cell>
          <cell r="P46">
            <v>7602648</v>
          </cell>
          <cell r="Q46">
            <v>7692265</v>
          </cell>
          <cell r="R46">
            <v>7777019</v>
          </cell>
          <cell r="S46">
            <v>7809802</v>
          </cell>
          <cell r="T46">
            <v>7874123</v>
          </cell>
          <cell r="U46">
            <v>7971418</v>
          </cell>
          <cell r="V46">
            <v>7971418</v>
          </cell>
        </row>
        <row r="47">
          <cell r="A47" t="str">
            <v>Utah</v>
          </cell>
          <cell r="B47">
            <v>3</v>
          </cell>
          <cell r="C47">
            <v>21</v>
          </cell>
          <cell r="D47">
            <v>777537</v>
          </cell>
          <cell r="E47">
            <v>794715</v>
          </cell>
          <cell r="F47">
            <v>812989</v>
          </cell>
          <cell r="G47">
            <v>830728</v>
          </cell>
          <cell r="H47">
            <v>854939</v>
          </cell>
          <cell r="I47">
            <v>884827</v>
          </cell>
          <cell r="J47">
            <v>890886</v>
          </cell>
          <cell r="K47">
            <v>907684</v>
          </cell>
          <cell r="L47">
            <v>917119</v>
          </cell>
          <cell r="M47">
            <v>924424</v>
          </cell>
          <cell r="N47">
            <v>928610</v>
          </cell>
          <cell r="O47">
            <v>941122</v>
          </cell>
          <cell r="P47">
            <v>952692</v>
          </cell>
          <cell r="Q47">
            <v>959097</v>
          </cell>
          <cell r="R47">
            <v>973807</v>
          </cell>
          <cell r="S47">
            <v>980550</v>
          </cell>
          <cell r="T47">
            <v>985727</v>
          </cell>
          <cell r="U47">
            <v>1013819</v>
          </cell>
          <cell r="V47">
            <v>1013819</v>
          </cell>
        </row>
        <row r="48">
          <cell r="A48" t="str">
            <v>Vermont</v>
          </cell>
          <cell r="B48">
            <v>3</v>
          </cell>
          <cell r="C48">
            <v>21</v>
          </cell>
          <cell r="D48">
            <v>156918</v>
          </cell>
          <cell r="E48">
            <v>154525</v>
          </cell>
          <cell r="F48">
            <v>152480</v>
          </cell>
          <cell r="G48">
            <v>150100</v>
          </cell>
          <cell r="H48">
            <v>147889</v>
          </cell>
          <cell r="I48">
            <v>149381</v>
          </cell>
          <cell r="J48">
            <v>151663</v>
          </cell>
          <cell r="K48">
            <v>150371</v>
          </cell>
          <cell r="L48">
            <v>149133</v>
          </cell>
          <cell r="M48">
            <v>147974</v>
          </cell>
          <cell r="N48">
            <v>146315</v>
          </cell>
          <cell r="O48">
            <v>144059</v>
          </cell>
          <cell r="P48">
            <v>141928</v>
          </cell>
          <cell r="Q48">
            <v>140298</v>
          </cell>
          <cell r="R48">
            <v>140645</v>
          </cell>
          <cell r="S48">
            <v>138227</v>
          </cell>
          <cell r="T48">
            <v>137283</v>
          </cell>
          <cell r="U48">
            <v>142274</v>
          </cell>
          <cell r="V48">
            <v>142274</v>
          </cell>
        </row>
        <row r="49">
          <cell r="A49" t="str">
            <v>Virginia</v>
          </cell>
          <cell r="B49">
            <v>3</v>
          </cell>
          <cell r="C49">
            <v>21</v>
          </cell>
          <cell r="D49">
            <v>1917819</v>
          </cell>
          <cell r="E49">
            <v>1930980</v>
          </cell>
          <cell r="F49">
            <v>1939720</v>
          </cell>
          <cell r="G49">
            <v>1944391</v>
          </cell>
          <cell r="H49">
            <v>1947263</v>
          </cell>
          <cell r="I49">
            <v>1991952</v>
          </cell>
          <cell r="J49">
            <v>2012609</v>
          </cell>
          <cell r="K49">
            <v>2021434</v>
          </cell>
          <cell r="L49">
            <v>2019830</v>
          </cell>
          <cell r="M49">
            <v>1902390</v>
          </cell>
          <cell r="N49">
            <v>2023783</v>
          </cell>
          <cell r="O49">
            <v>2021942</v>
          </cell>
          <cell r="P49">
            <v>2019247</v>
          </cell>
          <cell r="Q49">
            <v>2013472</v>
          </cell>
          <cell r="R49">
            <v>2021364</v>
          </cell>
          <cell r="S49">
            <v>2002566</v>
          </cell>
          <cell r="T49">
            <v>2011077</v>
          </cell>
          <cell r="U49">
            <v>2047181</v>
          </cell>
          <cell r="V49">
            <v>2047181</v>
          </cell>
        </row>
        <row r="50">
          <cell r="A50" t="str">
            <v>Washington</v>
          </cell>
          <cell r="B50">
            <v>3</v>
          </cell>
          <cell r="C50">
            <v>20</v>
          </cell>
          <cell r="D50">
            <v>1519136</v>
          </cell>
          <cell r="E50">
            <v>1518899</v>
          </cell>
          <cell r="F50">
            <v>1521948</v>
          </cell>
          <cell r="G50">
            <v>1525174</v>
          </cell>
          <cell r="H50">
            <v>1530600</v>
          </cell>
          <cell r="I50">
            <v>1561924</v>
          </cell>
          <cell r="J50">
            <v>1599959</v>
          </cell>
          <cell r="K50">
            <v>1596581</v>
          </cell>
          <cell r="L50">
            <v>1591259</v>
          </cell>
          <cell r="M50">
            <v>1591625</v>
          </cell>
          <cell r="N50">
            <v>1596434</v>
          </cell>
          <cell r="O50">
            <v>1603572</v>
          </cell>
          <cell r="P50">
            <v>1617039</v>
          </cell>
          <cell r="Q50">
            <v>1632843</v>
          </cell>
          <cell r="R50">
            <v>1652842</v>
          </cell>
          <cell r="S50">
            <v>1657114</v>
          </cell>
          <cell r="T50">
            <v>1664549</v>
          </cell>
          <cell r="U50">
            <v>1685211</v>
          </cell>
          <cell r="V50">
            <v>1685211</v>
          </cell>
        </row>
        <row r="51">
          <cell r="A51" t="str">
            <v>West Virginia</v>
          </cell>
          <cell r="B51">
            <v>3</v>
          </cell>
          <cell r="C51">
            <v>20</v>
          </cell>
          <cell r="D51">
            <v>397356</v>
          </cell>
          <cell r="E51">
            <v>396545</v>
          </cell>
          <cell r="F51">
            <v>395995</v>
          </cell>
          <cell r="G51">
            <v>395775</v>
          </cell>
          <cell r="H51">
            <v>393223</v>
          </cell>
          <cell r="I51">
            <v>397148</v>
          </cell>
          <cell r="J51">
            <v>403103</v>
          </cell>
          <cell r="K51">
            <v>399811</v>
          </cell>
          <cell r="L51">
            <v>395281</v>
          </cell>
          <cell r="M51">
            <v>390958</v>
          </cell>
          <cell r="N51">
            <v>388085</v>
          </cell>
          <cell r="O51">
            <v>385356</v>
          </cell>
          <cell r="P51">
            <v>382314</v>
          </cell>
          <cell r="Q51">
            <v>377766</v>
          </cell>
          <cell r="R51">
            <v>374548</v>
          </cell>
          <cell r="S51">
            <v>370039</v>
          </cell>
          <cell r="T51">
            <v>367399</v>
          </cell>
          <cell r="U51">
            <v>371521</v>
          </cell>
          <cell r="V51">
            <v>371521</v>
          </cell>
        </row>
        <row r="52">
          <cell r="A52" t="str">
            <v>Wisconsin</v>
          </cell>
          <cell r="B52">
            <v>3</v>
          </cell>
          <cell r="C52">
            <v>20</v>
          </cell>
          <cell r="D52">
            <v>1368240</v>
          </cell>
          <cell r="E52">
            <v>1360389</v>
          </cell>
          <cell r="F52">
            <v>1352284</v>
          </cell>
          <cell r="G52">
            <v>1344704</v>
          </cell>
          <cell r="H52">
            <v>1336166</v>
          </cell>
          <cell r="I52">
            <v>1349756</v>
          </cell>
          <cell r="J52">
            <v>1370940</v>
          </cell>
          <cell r="K52">
            <v>1365555</v>
          </cell>
          <cell r="L52">
            <v>1358090</v>
          </cell>
          <cell r="M52">
            <v>1347186</v>
          </cell>
          <cell r="N52">
            <v>1338554</v>
          </cell>
          <cell r="O52">
            <v>1330136</v>
          </cell>
          <cell r="P52">
            <v>1322263</v>
          </cell>
          <cell r="Q52">
            <v>1317645</v>
          </cell>
          <cell r="R52">
            <v>1313295</v>
          </cell>
          <cell r="S52">
            <v>1306976</v>
          </cell>
          <cell r="T52">
            <v>1300610</v>
          </cell>
          <cell r="U52">
            <v>1324136</v>
          </cell>
          <cell r="V52">
            <v>1324136</v>
          </cell>
        </row>
        <row r="53">
          <cell r="A53" t="str">
            <v>Wyoming</v>
          </cell>
          <cell r="B53">
            <v>3</v>
          </cell>
          <cell r="C53">
            <v>20</v>
          </cell>
          <cell r="D53">
            <v>125257</v>
          </cell>
          <cell r="E53">
            <v>124188</v>
          </cell>
          <cell r="F53">
            <v>123940</v>
          </cell>
          <cell r="G53">
            <v>125232</v>
          </cell>
          <cell r="H53">
            <v>127055</v>
          </cell>
          <cell r="I53">
            <v>131561</v>
          </cell>
          <cell r="J53">
            <v>135856</v>
          </cell>
          <cell r="K53">
            <v>135861</v>
          </cell>
          <cell r="L53">
            <v>136927</v>
          </cell>
          <cell r="M53">
            <v>147040</v>
          </cell>
          <cell r="N53">
            <v>138335</v>
          </cell>
          <cell r="O53">
            <v>137876</v>
          </cell>
          <cell r="P53">
            <v>138411</v>
          </cell>
          <cell r="Q53">
            <v>135917</v>
          </cell>
          <cell r="R53">
            <v>135525</v>
          </cell>
          <cell r="S53">
            <v>135046</v>
          </cell>
          <cell r="T53">
            <v>135292</v>
          </cell>
          <cell r="U53">
            <v>135357</v>
          </cell>
          <cell r="V53">
            <v>135357</v>
          </cell>
        </row>
        <row r="54">
          <cell r="A54" t="str">
            <v>Puerto Rico</v>
          </cell>
          <cell r="B54">
            <v>3</v>
          </cell>
          <cell r="C54">
            <v>21</v>
          </cell>
          <cell r="D54">
            <v>1123682</v>
          </cell>
          <cell r="E54">
            <v>1110554</v>
          </cell>
          <cell r="F54">
            <v>1097569</v>
          </cell>
          <cell r="G54">
            <v>1084866</v>
          </cell>
          <cell r="H54">
            <v>1072703</v>
          </cell>
          <cell r="I54">
            <v>1059571</v>
          </cell>
          <cell r="J54">
            <v>996048</v>
          </cell>
          <cell r="K54">
            <v>972693</v>
          </cell>
          <cell r="L54">
            <v>945162</v>
          </cell>
          <cell r="M54">
            <v>857991</v>
          </cell>
          <cell r="N54">
            <v>868996</v>
          </cell>
          <cell r="O54">
            <v>833688</v>
          </cell>
          <cell r="P54">
            <v>793564</v>
          </cell>
          <cell r="Q54">
            <v>754098</v>
          </cell>
          <cell r="R54">
            <v>695618</v>
          </cell>
          <cell r="S54">
            <v>679661</v>
          </cell>
          <cell r="T54">
            <v>650829</v>
          </cell>
          <cell r="U54">
            <v>653269</v>
          </cell>
          <cell r="V54">
            <v>653269</v>
          </cell>
        </row>
      </sheetData>
      <sheetData sheetId="8"/>
      <sheetData sheetId="9"/>
      <sheetData sheetId="10">
        <row r="3">
          <cell r="A3" t="str">
            <v>Alabama</v>
          </cell>
          <cell r="B3">
            <v>3</v>
          </cell>
          <cell r="C3">
            <v>20</v>
          </cell>
          <cell r="D3">
            <v>248043.50825062959</v>
          </cell>
          <cell r="E3">
            <v>269128.46773840656</v>
          </cell>
          <cell r="F3">
            <v>251893.45835663733</v>
          </cell>
          <cell r="G3">
            <v>259756.89318435077</v>
          </cell>
          <cell r="H3">
            <v>235063.7881757814</v>
          </cell>
          <cell r="I3">
            <v>263696.22836357169</v>
          </cell>
          <cell r="J3">
            <v>307880.24513672688</v>
          </cell>
          <cell r="K3">
            <v>308216.88987239212</v>
          </cell>
          <cell r="L3">
            <v>295213.14299058844</v>
          </cell>
          <cell r="M3">
            <v>297852.09476170025</v>
          </cell>
          <cell r="N3">
            <v>300836.2738428525</v>
          </cell>
          <cell r="O3">
            <v>284544.1465495131</v>
          </cell>
          <cell r="P3">
            <v>259308.05997804526</v>
          </cell>
          <cell r="Q3">
            <v>259048.70402463112</v>
          </cell>
          <cell r="R3">
            <v>257837.18332051623</v>
          </cell>
          <cell r="S3">
            <v>226178.74118647358</v>
          </cell>
          <cell r="T3">
            <v>225795.24927010178</v>
          </cell>
          <cell r="U3">
            <v>240620.42543486896</v>
          </cell>
          <cell r="V3">
            <v>240620.42543486896</v>
          </cell>
        </row>
        <row r="4">
          <cell r="A4" t="str">
            <v>Alaska</v>
          </cell>
          <cell r="B4">
            <v>3</v>
          </cell>
          <cell r="C4">
            <v>21</v>
          </cell>
          <cell r="D4">
            <v>20671.61143615959</v>
          </cell>
          <cell r="E4">
            <v>28331.061313233091</v>
          </cell>
          <cell r="F4">
            <v>27083.799342105263</v>
          </cell>
          <cell r="G4">
            <v>22290.349152170849</v>
          </cell>
          <cell r="H4">
            <v>20663.335254169629</v>
          </cell>
          <cell r="I4">
            <v>23192.931502674364</v>
          </cell>
          <cell r="J4">
            <v>29199.817073595834</v>
          </cell>
          <cell r="K4">
            <v>27926.216648135793</v>
          </cell>
          <cell r="L4">
            <v>27758.853288668492</v>
          </cell>
          <cell r="M4">
            <v>21430.02336407208</v>
          </cell>
          <cell r="N4">
            <v>31903.067583833199</v>
          </cell>
          <cell r="O4">
            <v>27872.950614657566</v>
          </cell>
          <cell r="P4">
            <v>27565.388268484177</v>
          </cell>
          <cell r="Q4">
            <v>26425.351927309959</v>
          </cell>
          <cell r="R4">
            <v>25260.106502382747</v>
          </cell>
          <cell r="S4">
            <v>23405.405201978174</v>
          </cell>
          <cell r="T4">
            <v>23344.761797740899</v>
          </cell>
          <cell r="U4">
            <v>1992.4958287085108</v>
          </cell>
          <cell r="V4">
            <v>1992.4958287085108</v>
          </cell>
        </row>
        <row r="5">
          <cell r="A5" t="str">
            <v>Arizona</v>
          </cell>
          <cell r="B5">
            <v>3</v>
          </cell>
          <cell r="C5">
            <v>21</v>
          </cell>
          <cell r="D5">
            <v>336853.20111141843</v>
          </cell>
          <cell r="E5">
            <v>335361.18168336444</v>
          </cell>
          <cell r="F5">
            <v>332387.23646691709</v>
          </cell>
          <cell r="G5">
            <v>345553.41052870435</v>
          </cell>
          <cell r="H5">
            <v>355199.91273914889</v>
          </cell>
          <cell r="I5">
            <v>402543.22419223649</v>
          </cell>
          <cell r="J5">
            <v>423803.87884749233</v>
          </cell>
          <cell r="K5">
            <v>464369.84069185256</v>
          </cell>
          <cell r="L5">
            <v>458622.26516682399</v>
          </cell>
          <cell r="M5">
            <v>453038.22391197988</v>
          </cell>
          <cell r="N5">
            <v>433502.10307961755</v>
          </cell>
          <cell r="O5">
            <v>423554.26564157673</v>
          </cell>
          <cell r="P5">
            <v>406573.13748629275</v>
          </cell>
          <cell r="Q5">
            <v>352626.33923440421</v>
          </cell>
          <cell r="R5">
            <v>348387.58038495627</v>
          </cell>
          <cell r="S5">
            <v>331136.62619603658</v>
          </cell>
          <cell r="T5">
            <v>333463.43472618796</v>
          </cell>
          <cell r="U5">
            <v>39281.762362746093</v>
          </cell>
          <cell r="V5">
            <v>39281.762362746093</v>
          </cell>
        </row>
        <row r="6">
          <cell r="A6" t="str">
            <v>Arkansas</v>
          </cell>
          <cell r="B6">
            <v>3</v>
          </cell>
          <cell r="C6">
            <v>20</v>
          </cell>
          <cell r="D6">
            <v>169709.96147201105</v>
          </cell>
          <cell r="E6">
            <v>176896.45478762678</v>
          </cell>
          <cell r="F6">
            <v>154691.29017888015</v>
          </cell>
          <cell r="G6">
            <v>171407.89039151825</v>
          </cell>
          <cell r="H6">
            <v>161305.13711460039</v>
          </cell>
          <cell r="I6">
            <v>177581.4430230303</v>
          </cell>
          <cell r="J6">
            <v>190399.21342704436</v>
          </cell>
          <cell r="K6">
            <v>178609.32120822041</v>
          </cell>
          <cell r="L6">
            <v>184105.10501647188</v>
          </cell>
          <cell r="M6">
            <v>189181.11412594497</v>
          </cell>
          <cell r="N6">
            <v>183245.55759373936</v>
          </cell>
          <cell r="O6">
            <v>179983.02851149748</v>
          </cell>
          <cell r="P6">
            <v>159924.3451039737</v>
          </cell>
          <cell r="Q6">
            <v>151413.17023344969</v>
          </cell>
          <cell r="R6">
            <v>165532.92723945793</v>
          </cell>
          <cell r="S6">
            <v>155058.92286389883</v>
          </cell>
          <cell r="T6">
            <v>155003.95723223715</v>
          </cell>
          <cell r="U6">
            <v>149510.23293724982</v>
          </cell>
          <cell r="V6">
            <v>149510.23293724982</v>
          </cell>
        </row>
        <row r="7">
          <cell r="A7" t="str">
            <v>California</v>
          </cell>
          <cell r="B7">
            <v>3</v>
          </cell>
          <cell r="C7">
            <v>18</v>
          </cell>
          <cell r="D7">
            <v>1552759.1976500282</v>
          </cell>
          <cell r="E7">
            <v>1549374.5917756979</v>
          </cell>
          <cell r="F7">
            <v>1468968.4563010787</v>
          </cell>
          <cell r="G7">
            <v>1371824.0120305622</v>
          </cell>
          <cell r="H7">
            <v>1488669.4926659241</v>
          </cell>
          <cell r="I7">
            <v>1587033.2970238058</v>
          </cell>
          <cell r="J7">
            <v>1783278.2772584967</v>
          </cell>
          <cell r="K7">
            <v>1864759.7384944092</v>
          </cell>
          <cell r="L7">
            <v>1932597.8797058517</v>
          </cell>
          <cell r="M7">
            <v>1860553.3867289263</v>
          </cell>
          <cell r="N7">
            <v>1830607.6383101374</v>
          </cell>
          <cell r="O7">
            <v>1704877.1819577797</v>
          </cell>
          <cell r="P7">
            <v>1593933.0948716085</v>
          </cell>
          <cell r="Q7">
            <v>1440528.634922886</v>
          </cell>
          <cell r="R7">
            <v>1391475.1127528481</v>
          </cell>
          <cell r="S7">
            <v>1241497.688393781</v>
          </cell>
          <cell r="T7">
            <v>1230797.076277612</v>
          </cell>
          <cell r="U7">
            <v>1262767.1285416954</v>
          </cell>
          <cell r="V7">
            <v>1262767.1285416954</v>
          </cell>
        </row>
        <row r="8">
          <cell r="A8" t="str">
            <v>Colorado</v>
          </cell>
          <cell r="B8">
            <v>3</v>
          </cell>
          <cell r="C8">
            <v>20</v>
          </cell>
          <cell r="D8">
            <v>172248.32188459282</v>
          </cell>
          <cell r="E8">
            <v>171707.39801747995</v>
          </cell>
          <cell r="F8">
            <v>180282.70366120787</v>
          </cell>
          <cell r="G8">
            <v>187336.99600957838</v>
          </cell>
          <cell r="H8">
            <v>179350.47396713053</v>
          </cell>
          <cell r="I8">
            <v>212320.57113654749</v>
          </cell>
          <cell r="J8">
            <v>211229.28516383562</v>
          </cell>
          <cell r="K8">
            <v>219773.41403960204</v>
          </cell>
          <cell r="L8">
            <v>234519.03281760437</v>
          </cell>
          <cell r="M8">
            <v>224219.26598744022</v>
          </cell>
          <cell r="N8">
            <v>208077.0842726776</v>
          </cell>
          <cell r="O8">
            <v>192351.96858421667</v>
          </cell>
          <cell r="P8">
            <v>184408.37889023239</v>
          </cell>
          <cell r="Q8">
            <v>160503.90085927682</v>
          </cell>
          <cell r="R8">
            <v>167424.56250749907</v>
          </cell>
          <cell r="S8">
            <v>144524.22718044542</v>
          </cell>
          <cell r="T8">
            <v>144129.31278218271</v>
          </cell>
          <cell r="U8">
            <v>158585.74271489703</v>
          </cell>
          <cell r="V8">
            <v>158585.74271489703</v>
          </cell>
        </row>
        <row r="9">
          <cell r="A9" t="str">
            <v>Connecticut</v>
          </cell>
          <cell r="B9">
            <v>3</v>
          </cell>
          <cell r="C9">
            <v>20</v>
          </cell>
          <cell r="D9">
            <v>92755.732084747404</v>
          </cell>
          <cell r="E9">
            <v>89465.322350511706</v>
          </cell>
          <cell r="F9">
            <v>87903.99033867463</v>
          </cell>
          <cell r="G9">
            <v>86605.255511033989</v>
          </cell>
          <cell r="H9">
            <v>97812.640116696537</v>
          </cell>
          <cell r="I9">
            <v>103039.90681459755</v>
          </cell>
          <cell r="J9">
            <v>99914.841977097618</v>
          </cell>
          <cell r="K9">
            <v>120443.63560697316</v>
          </cell>
          <cell r="L9">
            <v>119105.59014198204</v>
          </cell>
          <cell r="M9">
            <v>114456.79783180328</v>
          </cell>
          <cell r="N9">
            <v>107066.43149737128</v>
          </cell>
          <cell r="O9">
            <v>106890.69815933134</v>
          </cell>
          <cell r="P9">
            <v>91032.224514961461</v>
          </cell>
          <cell r="Q9">
            <v>96086.642358583267</v>
          </cell>
          <cell r="R9">
            <v>108131.73848907984</v>
          </cell>
          <cell r="S9">
            <v>105773.65043665248</v>
          </cell>
          <cell r="T9">
            <v>104350.29323479073</v>
          </cell>
          <cell r="U9">
            <v>94883.370031307611</v>
          </cell>
          <cell r="V9">
            <v>94883.370031307611</v>
          </cell>
        </row>
        <row r="10">
          <cell r="A10" t="str">
            <v>Delaware</v>
          </cell>
          <cell r="B10">
            <v>3</v>
          </cell>
          <cell r="C10">
            <v>20</v>
          </cell>
          <cell r="D10">
            <v>29449.441645706636</v>
          </cell>
          <cell r="E10">
            <v>31788.866007954006</v>
          </cell>
          <cell r="F10">
            <v>32082.637618689194</v>
          </cell>
          <cell r="G10">
            <v>27849.087530655492</v>
          </cell>
          <cell r="H10">
            <v>34601.691062522892</v>
          </cell>
          <cell r="I10">
            <v>30423.655516603136</v>
          </cell>
          <cell r="J10">
            <v>34254.781281461568</v>
          </cell>
          <cell r="K10">
            <v>35904.587219611043</v>
          </cell>
          <cell r="L10">
            <v>33415.993852555031</v>
          </cell>
          <cell r="M10">
            <v>37479.241751609443</v>
          </cell>
          <cell r="N10">
            <v>36851.651248358648</v>
          </cell>
          <cell r="O10">
            <v>43660.098258469741</v>
          </cell>
          <cell r="P10">
            <v>33391.234669034457</v>
          </cell>
          <cell r="Q10">
            <v>32465.364533848689</v>
          </cell>
          <cell r="R10">
            <v>33644.974993793803</v>
          </cell>
          <cell r="S10">
            <v>30442.517705245078</v>
          </cell>
          <cell r="T10">
            <v>30684.908647585271</v>
          </cell>
          <cell r="U10">
            <v>31279.832075686245</v>
          </cell>
          <cell r="V10">
            <v>31279.832075686245</v>
          </cell>
        </row>
        <row r="11">
          <cell r="A11" t="str">
            <v>District of Columbia</v>
          </cell>
          <cell r="B11">
            <v>3</v>
          </cell>
          <cell r="C11">
            <v>21</v>
          </cell>
          <cell r="D11">
            <v>47238.36352143767</v>
          </cell>
          <cell r="E11">
            <v>43001.042975460419</v>
          </cell>
          <cell r="F11">
            <v>38494.765168583741</v>
          </cell>
          <cell r="G11">
            <v>27321.178020323674</v>
          </cell>
          <cell r="H11">
            <v>33100.227545974114</v>
          </cell>
          <cell r="I11">
            <v>37027.679920433198</v>
          </cell>
          <cell r="J11">
            <v>34891.898737714844</v>
          </cell>
          <cell r="K11">
            <v>34348.050336942528</v>
          </cell>
          <cell r="L11">
            <v>35360.541273735304</v>
          </cell>
          <cell r="M11">
            <v>33676.697013613724</v>
          </cell>
          <cell r="N11">
            <v>32168.583841531272</v>
          </cell>
          <cell r="O11">
            <v>34110.50705640026</v>
          </cell>
          <cell r="P11">
            <v>35844.785623346681</v>
          </cell>
          <cell r="Q11">
            <v>32305.968177699098</v>
          </cell>
          <cell r="R11">
            <v>31559.325081948682</v>
          </cell>
          <cell r="S11">
            <v>28251.017092301197</v>
          </cell>
          <cell r="T11">
            <v>28660.201632387452</v>
          </cell>
          <cell r="U11">
            <v>3094.2222222222222</v>
          </cell>
          <cell r="V11">
            <v>3094.2222222222222</v>
          </cell>
        </row>
        <row r="12">
          <cell r="A12" t="str">
            <v>Florida</v>
          </cell>
          <cell r="B12">
            <v>3</v>
          </cell>
          <cell r="C12">
            <v>21</v>
          </cell>
          <cell r="D12">
            <v>745457.57431762211</v>
          </cell>
          <cell r="E12">
            <v>768879.1783377307</v>
          </cell>
          <cell r="F12">
            <v>735146.59769408114</v>
          </cell>
          <cell r="G12">
            <v>711632.18594182667</v>
          </cell>
          <cell r="H12">
            <v>763948.07942950353</v>
          </cell>
          <cell r="I12">
            <v>891821.56819063937</v>
          </cell>
          <cell r="J12">
            <v>1017600.1658128254</v>
          </cell>
          <cell r="K12">
            <v>1061127.111708082</v>
          </cell>
          <cell r="L12">
            <v>1081970.8699683663</v>
          </cell>
          <cell r="M12">
            <v>1020255.2119371647</v>
          </cell>
          <cell r="N12">
            <v>1011463.5201355236</v>
          </cell>
          <cell r="O12">
            <v>982964.58137683396</v>
          </cell>
          <cell r="P12">
            <v>897426.51272213669</v>
          </cell>
          <cell r="Q12">
            <v>880045.46551193192</v>
          </cell>
          <cell r="R12">
            <v>847919.06647998106</v>
          </cell>
          <cell r="S12">
            <v>778253.25831837021</v>
          </cell>
          <cell r="T12">
            <v>782837.68828615558</v>
          </cell>
          <cell r="U12">
            <v>90242.302839060474</v>
          </cell>
          <cell r="V12">
            <v>90242.302839060474</v>
          </cell>
        </row>
        <row r="13">
          <cell r="A13" t="str">
            <v>Georgia</v>
          </cell>
          <cell r="B13">
            <v>3</v>
          </cell>
          <cell r="C13">
            <v>21</v>
          </cell>
          <cell r="D13">
            <v>530684.17072726693</v>
          </cell>
          <cell r="E13">
            <v>518883.56301462755</v>
          </cell>
          <cell r="F13">
            <v>517203.232871524</v>
          </cell>
          <cell r="G13">
            <v>494276.90808736585</v>
          </cell>
          <cell r="H13">
            <v>505761.04948200192</v>
          </cell>
          <cell r="I13">
            <v>569365.44829871377</v>
          </cell>
          <cell r="J13">
            <v>641973.89844990929</v>
          </cell>
          <cell r="K13">
            <v>692244.38962143764</v>
          </cell>
          <cell r="L13">
            <v>702401.34997795301</v>
          </cell>
          <cell r="M13">
            <v>671571.87343892257</v>
          </cell>
          <cell r="N13">
            <v>680975.94407969748</v>
          </cell>
          <cell r="O13">
            <v>626607.51845058554</v>
          </cell>
          <cell r="P13">
            <v>565880.74713662616</v>
          </cell>
          <cell r="Q13">
            <v>544390.68203125091</v>
          </cell>
          <cell r="R13">
            <v>529704.72757758899</v>
          </cell>
          <cell r="S13">
            <v>485345.99492239946</v>
          </cell>
          <cell r="T13">
            <v>486429.35167533718</v>
          </cell>
          <cell r="U13">
            <v>55237.726139048849</v>
          </cell>
          <cell r="V13">
            <v>55237.726139048849</v>
          </cell>
        </row>
        <row r="14">
          <cell r="A14" t="str">
            <v>Hawaii</v>
          </cell>
          <cell r="B14">
            <v>3</v>
          </cell>
          <cell r="C14">
            <v>19</v>
          </cell>
          <cell r="D14">
            <v>40350.65278770485</v>
          </cell>
          <cell r="E14">
            <v>36432.673621976959</v>
          </cell>
          <cell r="F14">
            <v>31834.254682176837</v>
          </cell>
          <cell r="G14">
            <v>25300.457859212253</v>
          </cell>
          <cell r="H14">
            <v>24591.982858679912</v>
          </cell>
          <cell r="I14">
            <v>34489.382937665483</v>
          </cell>
          <cell r="J14">
            <v>36879.475470342535</v>
          </cell>
          <cell r="K14">
            <v>48842.315450613642</v>
          </cell>
          <cell r="L14">
            <v>46440.325024664337</v>
          </cell>
          <cell r="M14">
            <v>35425.829336251321</v>
          </cell>
          <cell r="N14">
            <v>42699.489635909253</v>
          </cell>
          <cell r="O14">
            <v>38532.136576614605</v>
          </cell>
          <cell r="P14">
            <v>29470.318265715527</v>
          </cell>
          <cell r="Q14">
            <v>35513.07385757022</v>
          </cell>
          <cell r="R14">
            <v>31931.080186277162</v>
          </cell>
          <cell r="S14">
            <v>33662.43616587748</v>
          </cell>
          <cell r="T14">
            <v>33172.839041577558</v>
          </cell>
          <cell r="U14">
            <v>35545.819275377049</v>
          </cell>
          <cell r="V14">
            <v>35545.819275377049</v>
          </cell>
        </row>
        <row r="15">
          <cell r="A15" t="str">
            <v>Idaho</v>
          </cell>
          <cell r="B15">
            <v>3</v>
          </cell>
          <cell r="C15">
            <v>20</v>
          </cell>
          <cell r="D15">
            <v>75509.410002864199</v>
          </cell>
          <cell r="E15">
            <v>71430.435298878612</v>
          </cell>
          <cell r="F15">
            <v>66910.418881731908</v>
          </cell>
          <cell r="G15">
            <v>66971.482803408144</v>
          </cell>
          <cell r="H15">
            <v>74573.624182770494</v>
          </cell>
          <cell r="I15">
            <v>77623.592889513617</v>
          </cell>
          <cell r="J15">
            <v>78229.030429452512</v>
          </cell>
          <cell r="K15">
            <v>86245.063347679432</v>
          </cell>
          <cell r="L15">
            <v>91847.119739971677</v>
          </cell>
          <cell r="M15">
            <v>89301.740959112387</v>
          </cell>
          <cell r="N15">
            <v>81153.438115461002</v>
          </cell>
          <cell r="O15">
            <v>69541.316690724998</v>
          </cell>
          <cell r="P15">
            <v>73965.340909090897</v>
          </cell>
          <cell r="Q15">
            <v>69827.636418029069</v>
          </cell>
          <cell r="R15">
            <v>70185.477620269638</v>
          </cell>
          <cell r="S15">
            <v>62145.321516710363</v>
          </cell>
          <cell r="T15">
            <v>62819.528573778945</v>
          </cell>
          <cell r="U15">
            <v>66347.976660951826</v>
          </cell>
          <cell r="V15">
            <v>66347.976660951826</v>
          </cell>
        </row>
        <row r="16">
          <cell r="A16" t="str">
            <v>Illinois</v>
          </cell>
          <cell r="B16">
            <v>3</v>
          </cell>
          <cell r="C16">
            <v>20</v>
          </cell>
          <cell r="D16">
            <v>550092.08457568963</v>
          </cell>
          <cell r="E16">
            <v>534590.94583328837</v>
          </cell>
          <cell r="F16">
            <v>547879.65732908924</v>
          </cell>
          <cell r="G16">
            <v>515817.65868675889</v>
          </cell>
          <cell r="H16">
            <v>518866.93686854374</v>
          </cell>
          <cell r="I16">
            <v>585384.47792380187</v>
          </cell>
          <cell r="J16">
            <v>603253.29007388907</v>
          </cell>
          <cell r="K16">
            <v>636747.26357470918</v>
          </cell>
          <cell r="L16">
            <v>622387.70286916848</v>
          </cell>
          <cell r="M16">
            <v>606654.34139712458</v>
          </cell>
          <cell r="N16">
            <v>602409.4204459195</v>
          </cell>
          <cell r="O16">
            <v>566097.80610698916</v>
          </cell>
          <cell r="P16">
            <v>502769.34503593278</v>
          </cell>
          <cell r="Q16">
            <v>494216.38796166971</v>
          </cell>
          <cell r="R16">
            <v>460302.40351810493</v>
          </cell>
          <cell r="S16">
            <v>430957.28934270894</v>
          </cell>
          <cell r="T16">
            <v>425958.40557225078</v>
          </cell>
          <cell r="U16">
            <v>439283.91337358207</v>
          </cell>
          <cell r="V16">
            <v>439283.91337358207</v>
          </cell>
        </row>
        <row r="17">
          <cell r="A17" t="str">
            <v>Indiana</v>
          </cell>
          <cell r="B17">
            <v>3</v>
          </cell>
          <cell r="C17">
            <v>21</v>
          </cell>
          <cell r="D17">
            <v>256703.89645929364</v>
          </cell>
          <cell r="E17">
            <v>289921.82368744025</v>
          </cell>
          <cell r="F17">
            <v>288043.47744485078</v>
          </cell>
          <cell r="G17">
            <v>286893.15258465958</v>
          </cell>
          <cell r="H17">
            <v>290687.39343915193</v>
          </cell>
          <cell r="I17">
            <v>324647.20298597461</v>
          </cell>
          <cell r="J17">
            <v>378697.81848647684</v>
          </cell>
          <cell r="K17">
            <v>387602.92747226066</v>
          </cell>
          <cell r="L17">
            <v>367230.99246263044</v>
          </cell>
          <cell r="M17">
            <v>362175.86677064223</v>
          </cell>
          <cell r="N17">
            <v>365726.36236278241</v>
          </cell>
          <cell r="O17">
            <v>366078.66350460885</v>
          </cell>
          <cell r="P17">
            <v>325270.53103441052</v>
          </cell>
          <cell r="Q17">
            <v>308381.50799230055</v>
          </cell>
          <cell r="R17">
            <v>306147.57592283952</v>
          </cell>
          <cell r="S17">
            <v>273991.21248473134</v>
          </cell>
          <cell r="T17">
            <v>273485.98734976462</v>
          </cell>
          <cell r="U17">
            <v>33755.327055644884</v>
          </cell>
          <cell r="V17">
            <v>33755.327055644884</v>
          </cell>
        </row>
        <row r="18">
          <cell r="A18" t="str">
            <v>Iowa</v>
          </cell>
          <cell r="B18">
            <v>3</v>
          </cell>
          <cell r="C18">
            <v>20</v>
          </cell>
          <cell r="D18">
            <v>97174.772797264115</v>
          </cell>
          <cell r="E18">
            <v>126314.4624866464</v>
          </cell>
          <cell r="F18">
            <v>102160.18350844888</v>
          </cell>
          <cell r="G18">
            <v>98786.081891469206</v>
          </cell>
          <cell r="H18">
            <v>116373.37900769456</v>
          </cell>
          <cell r="I18">
            <v>119394.875230089</v>
          </cell>
          <cell r="J18">
            <v>130810.322929849</v>
          </cell>
          <cell r="K18">
            <v>137368.26653999771</v>
          </cell>
          <cell r="L18">
            <v>120688.90543238288</v>
          </cell>
          <cell r="M18">
            <v>130679.90926319372</v>
          </cell>
          <cell r="N18">
            <v>127701.78018933519</v>
          </cell>
          <cell r="O18">
            <v>128506.8401434729</v>
          </cell>
          <cell r="P18">
            <v>102611.74678012879</v>
          </cell>
          <cell r="Q18">
            <v>88800.796580290276</v>
          </cell>
          <cell r="R18">
            <v>108327.36280572462</v>
          </cell>
          <cell r="S18">
            <v>104881.329772525</v>
          </cell>
          <cell r="T18">
            <v>104969.94027854297</v>
          </cell>
          <cell r="U18">
            <v>103592.06070175393</v>
          </cell>
          <cell r="V18">
            <v>103592.06070175393</v>
          </cell>
        </row>
        <row r="19">
          <cell r="A19" t="str">
            <v>Kansas</v>
          </cell>
          <cell r="B19">
            <v>3</v>
          </cell>
          <cell r="C19">
            <v>20</v>
          </cell>
          <cell r="D19">
            <v>104082.93209338916</v>
          </cell>
          <cell r="E19">
            <v>107886.27301955881</v>
          </cell>
          <cell r="F19">
            <v>110792.760246208</v>
          </cell>
          <cell r="G19">
            <v>97554.345024631926</v>
          </cell>
          <cell r="H19">
            <v>102079.29954954312</v>
          </cell>
          <cell r="I19">
            <v>118936.31324821172</v>
          </cell>
          <cell r="J19">
            <v>127566.86815317099</v>
          </cell>
          <cell r="K19">
            <v>134366.15381956304</v>
          </cell>
          <cell r="L19">
            <v>134178.76026375123</v>
          </cell>
          <cell r="M19">
            <v>134289.25172120443</v>
          </cell>
          <cell r="N19">
            <v>127789.49464495837</v>
          </cell>
          <cell r="O19">
            <v>131696.82165215915</v>
          </cell>
          <cell r="P19">
            <v>114415.03775273003</v>
          </cell>
          <cell r="Q19">
            <v>107829.74788470703</v>
          </cell>
          <cell r="R19">
            <v>116936.52773498533</v>
          </cell>
          <cell r="S19">
            <v>109271.17812219319</v>
          </cell>
          <cell r="T19">
            <v>108732.0417973946</v>
          </cell>
          <cell r="U19">
            <v>98412.605256009774</v>
          </cell>
          <cell r="V19">
            <v>98412.605256009774</v>
          </cell>
        </row>
        <row r="20">
          <cell r="A20" t="str">
            <v>Kentucky</v>
          </cell>
          <cell r="B20">
            <v>3</v>
          </cell>
          <cell r="C20">
            <v>20</v>
          </cell>
          <cell r="D20">
            <v>242701.25620267476</v>
          </cell>
          <cell r="E20">
            <v>216806.95321818246</v>
          </cell>
          <cell r="F20">
            <v>214991.7982975849</v>
          </cell>
          <cell r="G20">
            <v>225728.70785888613</v>
          </cell>
          <cell r="H20">
            <v>222714.53464531153</v>
          </cell>
          <cell r="I20">
            <v>243000.00946005512</v>
          </cell>
          <cell r="J20">
            <v>254526.4162459228</v>
          </cell>
          <cell r="K20">
            <v>276290.86331496213</v>
          </cell>
          <cell r="L20">
            <v>264285.56748235656</v>
          </cell>
          <cell r="M20">
            <v>236178.51569634513</v>
          </cell>
          <cell r="N20">
            <v>241474.8999182602</v>
          </cell>
          <cell r="O20">
            <v>244090.50163759908</v>
          </cell>
          <cell r="P20">
            <v>249461.90436805252</v>
          </cell>
          <cell r="Q20">
            <v>217201.12282829714</v>
          </cell>
          <cell r="R20">
            <v>214223.84309501064</v>
          </cell>
          <cell r="S20">
            <v>197132.26958240388</v>
          </cell>
          <cell r="T20">
            <v>196938.38096448951</v>
          </cell>
          <cell r="U20">
            <v>214518.16266930994</v>
          </cell>
          <cell r="V20">
            <v>214518.16266930994</v>
          </cell>
        </row>
        <row r="21">
          <cell r="A21" t="str">
            <v>Louisiana</v>
          </cell>
          <cell r="B21">
            <v>3</v>
          </cell>
          <cell r="C21">
            <v>21</v>
          </cell>
          <cell r="D21">
            <v>354808.29999547318</v>
          </cell>
          <cell r="E21">
            <v>318708.28582430584</v>
          </cell>
          <cell r="F21">
            <v>303027.85522727889</v>
          </cell>
          <cell r="G21">
            <v>309060.0746364079</v>
          </cell>
          <cell r="H21">
            <v>272416.16163906152</v>
          </cell>
          <cell r="I21">
            <v>285273.51836891059</v>
          </cell>
          <cell r="J21">
            <v>311348.50474300573</v>
          </cell>
          <cell r="K21">
            <v>324950.18899327598</v>
          </cell>
          <cell r="L21">
            <v>324833.3983174655</v>
          </cell>
          <cell r="M21">
            <v>325893.03928325296</v>
          </cell>
          <cell r="N21">
            <v>308034.78439518745</v>
          </cell>
          <cell r="O21">
            <v>314833.67431646865</v>
          </cell>
          <cell r="P21">
            <v>323771.22632355272</v>
          </cell>
          <cell r="Q21">
            <v>315412.52121861355</v>
          </cell>
          <cell r="R21">
            <v>297325.84094334964</v>
          </cell>
          <cell r="S21">
            <v>296978.31066206051</v>
          </cell>
          <cell r="T21">
            <v>296107.56902726373</v>
          </cell>
          <cell r="U21">
            <v>38646.696427359864</v>
          </cell>
          <cell r="V21">
            <v>38646.696427359864</v>
          </cell>
        </row>
        <row r="22">
          <cell r="A22" t="str">
            <v>Maine</v>
          </cell>
          <cell r="B22">
            <v>3</v>
          </cell>
          <cell r="C22">
            <v>19</v>
          </cell>
          <cell r="D22">
            <v>42756.9529909056</v>
          </cell>
          <cell r="E22">
            <v>46464.654102072273</v>
          </cell>
          <cell r="F22">
            <v>42007.355750342278</v>
          </cell>
          <cell r="G22">
            <v>43154.05561982224</v>
          </cell>
          <cell r="H22">
            <v>44708.450621519776</v>
          </cell>
          <cell r="I22">
            <v>40986.12436295559</v>
          </cell>
          <cell r="J22">
            <v>46645.452928788116</v>
          </cell>
          <cell r="K22">
            <v>47419.737072625197</v>
          </cell>
          <cell r="L22">
            <v>49736.164833729526</v>
          </cell>
          <cell r="M22">
            <v>43051.444032605177</v>
          </cell>
          <cell r="N22">
            <v>44791.092099215472</v>
          </cell>
          <cell r="O22">
            <v>36811.502964104751</v>
          </cell>
          <cell r="P22">
            <v>43994.678216373701</v>
          </cell>
          <cell r="Q22">
            <v>30391.110899525935</v>
          </cell>
          <cell r="R22">
            <v>29865.508759148259</v>
          </cell>
          <cell r="S22">
            <v>27435.424873636275</v>
          </cell>
          <cell r="T22">
            <v>27220.133528781364</v>
          </cell>
          <cell r="U22">
            <v>37723.235492727814</v>
          </cell>
          <cell r="V22">
            <v>37723.235492727814</v>
          </cell>
        </row>
        <row r="23">
          <cell r="A23" t="str">
            <v>Maryland</v>
          </cell>
          <cell r="B23">
            <v>3</v>
          </cell>
          <cell r="C23">
            <v>20</v>
          </cell>
          <cell r="D23">
            <v>155169.7094682231</v>
          </cell>
          <cell r="E23">
            <v>153442.85170101223</v>
          </cell>
          <cell r="F23">
            <v>131440.97079360313</v>
          </cell>
          <cell r="G23">
            <v>145254.01057822691</v>
          </cell>
          <cell r="H23">
            <v>137570.9866738485</v>
          </cell>
          <cell r="I23">
            <v>147883.5230460304</v>
          </cell>
          <cell r="J23">
            <v>180254.53306724696</v>
          </cell>
          <cell r="K23">
            <v>183514.12830994336</v>
          </cell>
          <cell r="L23">
            <v>178065.13856004938</v>
          </cell>
          <cell r="M23">
            <v>188158.32097771968</v>
          </cell>
          <cell r="N23">
            <v>175500.85036845825</v>
          </cell>
          <cell r="O23">
            <v>183855.40519544427</v>
          </cell>
          <cell r="P23">
            <v>168726.41596251068</v>
          </cell>
          <cell r="Q23">
            <v>161998.14670301136</v>
          </cell>
          <cell r="R23">
            <v>155323.49953902146</v>
          </cell>
          <cell r="S23">
            <v>154517.96645974024</v>
          </cell>
          <cell r="T23">
            <v>154356.29579823063</v>
          </cell>
          <cell r="U23">
            <v>184045.51223225059</v>
          </cell>
          <cell r="V23">
            <v>184045.51223225059</v>
          </cell>
        </row>
        <row r="24">
          <cell r="A24" t="str">
            <v>Massachusetts</v>
          </cell>
          <cell r="B24">
            <v>3</v>
          </cell>
          <cell r="C24">
            <v>21</v>
          </cell>
          <cell r="D24">
            <v>215313.98071412364</v>
          </cell>
          <cell r="E24">
            <v>224261.99679993335</v>
          </cell>
          <cell r="F24">
            <v>198979.2243871681</v>
          </cell>
          <cell r="G24">
            <v>201917.25753582775</v>
          </cell>
          <cell r="H24">
            <v>194308.25297117751</v>
          </cell>
          <cell r="I24">
            <v>210213.26496994399</v>
          </cell>
          <cell r="J24">
            <v>233607.53591275876</v>
          </cell>
          <cell r="K24">
            <v>247354.84719585354</v>
          </cell>
          <cell r="L24">
            <v>248874.11533715218</v>
          </cell>
          <cell r="M24">
            <v>247944.14878647131</v>
          </cell>
          <cell r="N24">
            <v>230237.46558651992</v>
          </cell>
          <cell r="O24">
            <v>228247.18761468938</v>
          </cell>
          <cell r="P24">
            <v>203783.91614397478</v>
          </cell>
          <cell r="Q24">
            <v>208461.32021293737</v>
          </cell>
          <cell r="R24">
            <v>196437.02116978256</v>
          </cell>
          <cell r="S24">
            <v>177931.78139467601</v>
          </cell>
          <cell r="T24">
            <v>176860.21860532399</v>
          </cell>
          <cell r="U24">
            <v>22509.002316764952</v>
          </cell>
          <cell r="V24">
            <v>22509.002316764952</v>
          </cell>
        </row>
        <row r="25">
          <cell r="A25" t="str">
            <v>Michigan</v>
          </cell>
          <cell r="B25">
            <v>3</v>
          </cell>
          <cell r="C25">
            <v>21</v>
          </cell>
          <cell r="D25">
            <v>492669.43368438329</v>
          </cell>
          <cell r="E25">
            <v>526922.01249816944</v>
          </cell>
          <cell r="F25">
            <v>501605.14996481617</v>
          </cell>
          <cell r="G25">
            <v>506929.02465335786</v>
          </cell>
          <cell r="H25">
            <v>519086.64627381449</v>
          </cell>
          <cell r="I25">
            <v>568880.44797617849</v>
          </cell>
          <cell r="J25">
            <v>599731.58017012954</v>
          </cell>
          <cell r="K25">
            <v>606822.32317831693</v>
          </cell>
          <cell r="L25">
            <v>631128.10464995203</v>
          </cell>
          <cell r="M25">
            <v>583326.02196926554</v>
          </cell>
          <cell r="N25">
            <v>544248.66563761246</v>
          </cell>
          <cell r="O25">
            <v>542729.04095931794</v>
          </cell>
          <cell r="P25">
            <v>488103.27053948585</v>
          </cell>
          <cell r="Q25">
            <v>463807.66682316054</v>
          </cell>
          <cell r="R25">
            <v>452881.53855517512</v>
          </cell>
          <cell r="S25">
            <v>421726.38946383621</v>
          </cell>
          <cell r="T25">
            <v>417856.83664181706</v>
          </cell>
          <cell r="U25">
            <v>57922.064123743628</v>
          </cell>
          <cell r="V25">
            <v>57922.064123743628</v>
          </cell>
        </row>
        <row r="26">
          <cell r="A26" t="str">
            <v>Minnesota</v>
          </cell>
          <cell r="B26">
            <v>3</v>
          </cell>
          <cell r="C26">
            <v>20</v>
          </cell>
          <cell r="D26">
            <v>139698.41389790873</v>
          </cell>
          <cell r="E26">
            <v>150981.10817534252</v>
          </cell>
          <cell r="F26">
            <v>160795.85596693159</v>
          </cell>
          <cell r="G26">
            <v>146053.89099699655</v>
          </cell>
          <cell r="H26">
            <v>150858.42200785523</v>
          </cell>
          <cell r="I26">
            <v>181481.23685332184</v>
          </cell>
          <cell r="J26">
            <v>197009.3205072147</v>
          </cell>
          <cell r="K26">
            <v>191540.43958385426</v>
          </cell>
          <cell r="L26">
            <v>188213.05904326265</v>
          </cell>
          <cell r="M26">
            <v>189273.49518982094</v>
          </cell>
          <cell r="N26">
            <v>188052.41800733752</v>
          </cell>
          <cell r="O26">
            <v>168844.21473288056</v>
          </cell>
          <cell r="P26">
            <v>164324.05552443521</v>
          </cell>
          <cell r="Q26">
            <v>171205.43136062205</v>
          </cell>
          <cell r="R26">
            <v>165083.9289096315</v>
          </cell>
          <cell r="S26">
            <v>149898.7097466641</v>
          </cell>
          <cell r="T26">
            <v>150018.61020833478</v>
          </cell>
          <cell r="U26">
            <v>134933.02971411866</v>
          </cell>
          <cell r="V26">
            <v>134933.02971411866</v>
          </cell>
        </row>
        <row r="27">
          <cell r="A27" t="str">
            <v>Mississippi</v>
          </cell>
          <cell r="B27">
            <v>3</v>
          </cell>
          <cell r="C27">
            <v>20</v>
          </cell>
          <cell r="D27">
            <v>235091.1802807948</v>
          </cell>
          <cell r="E27">
            <v>224575.23362043666</v>
          </cell>
          <cell r="F27">
            <v>209524.57534698726</v>
          </cell>
          <cell r="G27">
            <v>208068.76121120082</v>
          </cell>
          <cell r="H27">
            <v>215996.36890071409</v>
          </cell>
          <cell r="I27">
            <v>222710.32053738361</v>
          </cell>
          <cell r="J27">
            <v>229900.96138945315</v>
          </cell>
          <cell r="K27">
            <v>230356.91971579334</v>
          </cell>
          <cell r="L27">
            <v>240425.83549415701</v>
          </cell>
          <cell r="M27">
            <v>247416.60791517829</v>
          </cell>
          <cell r="N27">
            <v>221549.18929893206</v>
          </cell>
          <cell r="O27">
            <v>211644.82171103035</v>
          </cell>
          <cell r="P27">
            <v>200382.31609960741</v>
          </cell>
          <cell r="Q27">
            <v>187908.46285912429</v>
          </cell>
          <cell r="R27">
            <v>193623.63372991627</v>
          </cell>
          <cell r="S27">
            <v>185174.16199538266</v>
          </cell>
          <cell r="T27">
            <v>183426.42420221373</v>
          </cell>
          <cell r="U27">
            <v>184476.29377537119</v>
          </cell>
          <cell r="V27">
            <v>184476.29377537119</v>
          </cell>
        </row>
        <row r="28">
          <cell r="A28" t="str">
            <v>Missouri</v>
          </cell>
          <cell r="B28">
            <v>3</v>
          </cell>
          <cell r="C28">
            <v>20</v>
          </cell>
          <cell r="D28">
            <v>223259.95615309599</v>
          </cell>
          <cell r="E28">
            <v>273207.43753419927</v>
          </cell>
          <cell r="F28">
            <v>261053.56526198331</v>
          </cell>
          <cell r="G28">
            <v>237316.45965884661</v>
          </cell>
          <cell r="H28">
            <v>254870.00090344294</v>
          </cell>
          <cell r="I28">
            <v>280980.01221230079</v>
          </cell>
          <cell r="J28">
            <v>292146.16833651304</v>
          </cell>
          <cell r="K28">
            <v>308493.87194240454</v>
          </cell>
          <cell r="L28">
            <v>308206.39917016221</v>
          </cell>
          <cell r="M28">
            <v>311822.41347336391</v>
          </cell>
          <cell r="N28">
            <v>284797.120892354</v>
          </cell>
          <cell r="O28">
            <v>273411.98295834719</v>
          </cell>
          <cell r="P28">
            <v>259072.53077516504</v>
          </cell>
          <cell r="Q28">
            <v>243585.3615565302</v>
          </cell>
          <cell r="R28">
            <v>251444.34555994879</v>
          </cell>
          <cell r="S28">
            <v>217996.23390138205</v>
          </cell>
          <cell r="T28">
            <v>217728.65304621155</v>
          </cell>
          <cell r="U28">
            <v>218636.09895465945</v>
          </cell>
          <cell r="V28">
            <v>218636.09895465945</v>
          </cell>
        </row>
        <row r="29">
          <cell r="A29" t="str">
            <v>Montana</v>
          </cell>
          <cell r="B29">
            <v>3</v>
          </cell>
          <cell r="C29">
            <v>18</v>
          </cell>
          <cell r="D29">
            <v>38091.874952613623</v>
          </cell>
          <cell r="E29">
            <v>34764.221762240908</v>
          </cell>
          <cell r="F29">
            <v>34609.463646322532</v>
          </cell>
          <cell r="G29">
            <v>35663.928545799863</v>
          </cell>
          <cell r="H29">
            <v>36208.123447626116</v>
          </cell>
          <cell r="I29">
            <v>35391.266112792073</v>
          </cell>
          <cell r="J29">
            <v>38498.322901024396</v>
          </cell>
          <cell r="K29">
            <v>36063.824444422324</v>
          </cell>
          <cell r="L29">
            <v>39390.427990154218</v>
          </cell>
          <cell r="M29">
            <v>44776.517910839932</v>
          </cell>
          <cell r="N29">
            <v>37222.833761264163</v>
          </cell>
          <cell r="O29">
            <v>32190.612801048552</v>
          </cell>
          <cell r="P29">
            <v>28908.141630777929</v>
          </cell>
          <cell r="Q29">
            <v>28461.994874923734</v>
          </cell>
          <cell r="R29">
            <v>27920.202165926097</v>
          </cell>
          <cell r="S29">
            <v>34191.601768888373</v>
          </cell>
          <cell r="T29">
            <v>34490.74875233636</v>
          </cell>
          <cell r="U29">
            <v>29480.457830993797</v>
          </cell>
          <cell r="V29">
            <v>29480.457830993797</v>
          </cell>
        </row>
        <row r="30">
          <cell r="A30" t="str">
            <v>Nebraska</v>
          </cell>
          <cell r="B30">
            <v>3</v>
          </cell>
          <cell r="C30">
            <v>20</v>
          </cell>
          <cell r="D30">
            <v>59693.476219447992</v>
          </cell>
          <cell r="E30">
            <v>64373.286458982693</v>
          </cell>
          <cell r="F30">
            <v>64664.600845344226</v>
          </cell>
          <cell r="G30">
            <v>64605.303063648054</v>
          </cell>
          <cell r="H30">
            <v>62353.729111169479</v>
          </cell>
          <cell r="I30">
            <v>70904.548074953913</v>
          </cell>
          <cell r="J30">
            <v>83425.678227040538</v>
          </cell>
          <cell r="K30">
            <v>74250.258488145162</v>
          </cell>
          <cell r="L30">
            <v>71014.537908920916</v>
          </cell>
          <cell r="M30">
            <v>74374.463589916471</v>
          </cell>
          <cell r="N30">
            <v>78251.864138617937</v>
          </cell>
          <cell r="O30">
            <v>72576.989612006539</v>
          </cell>
          <cell r="P30">
            <v>73846.213300707124</v>
          </cell>
          <cell r="Q30">
            <v>66072.027454686133</v>
          </cell>
          <cell r="R30">
            <v>72184.641206497487</v>
          </cell>
          <cell r="S30">
            <v>54863.829368903491</v>
          </cell>
          <cell r="T30">
            <v>54900.255591713598</v>
          </cell>
          <cell r="U30">
            <v>60639.467213114753</v>
          </cell>
          <cell r="V30">
            <v>60639.467213114753</v>
          </cell>
        </row>
        <row r="31">
          <cell r="A31" t="str">
            <v>Nevada</v>
          </cell>
          <cell r="B31">
            <v>3</v>
          </cell>
          <cell r="C31">
            <v>21</v>
          </cell>
          <cell r="D31">
            <v>120279.01005248644</v>
          </cell>
          <cell r="E31">
            <v>91375.240799901891</v>
          </cell>
          <cell r="F31">
            <v>90101.575033204674</v>
          </cell>
          <cell r="G31">
            <v>102831.15058942113</v>
          </cell>
          <cell r="H31">
            <v>98103.711334567241</v>
          </cell>
          <cell r="I31">
            <v>113130.49487572628</v>
          </cell>
          <cell r="J31">
            <v>149663.92245585955</v>
          </cell>
          <cell r="K31">
            <v>155244.30788888471</v>
          </cell>
          <cell r="L31">
            <v>149630.29233939448</v>
          </cell>
          <cell r="M31">
            <v>152262.23098129596</v>
          </cell>
          <cell r="N31">
            <v>143899.22730094896</v>
          </cell>
          <cell r="O31">
            <v>141144.82279433394</v>
          </cell>
          <cell r="P31">
            <v>129384.03045588189</v>
          </cell>
          <cell r="Q31">
            <v>133545.67796197662</v>
          </cell>
          <cell r="R31">
            <v>122126.53248582916</v>
          </cell>
          <cell r="S31">
            <v>125844.36948967172</v>
          </cell>
          <cell r="T31">
            <v>127112.00123480747</v>
          </cell>
          <cell r="U31">
            <v>10371.311885293337</v>
          </cell>
          <cell r="V31">
            <v>10371.311885293337</v>
          </cell>
        </row>
        <row r="32">
          <cell r="A32" t="str">
            <v>New Hampshire</v>
          </cell>
          <cell r="B32">
            <v>3</v>
          </cell>
          <cell r="C32">
            <v>20</v>
          </cell>
          <cell r="D32">
            <v>30505.028703468161</v>
          </cell>
          <cell r="E32">
            <v>26535.95223546186</v>
          </cell>
          <cell r="F32">
            <v>27672.235511777028</v>
          </cell>
          <cell r="G32">
            <v>29180.174998584789</v>
          </cell>
          <cell r="H32">
            <v>24632.530837732491</v>
          </cell>
          <cell r="I32">
            <v>31518.140640030782</v>
          </cell>
          <cell r="J32">
            <v>29500.887682178833</v>
          </cell>
          <cell r="K32">
            <v>33951.239579521971</v>
          </cell>
          <cell r="L32">
            <v>39912.383247605081</v>
          </cell>
          <cell r="M32">
            <v>27321.191281989337</v>
          </cell>
          <cell r="N32">
            <v>38213.274076579117</v>
          </cell>
          <cell r="O32">
            <v>27013.975889790068</v>
          </cell>
          <cell r="P32">
            <v>22031.245926702017</v>
          </cell>
          <cell r="Q32">
            <v>25749.085665417228</v>
          </cell>
          <cell r="R32">
            <v>25708.244609694822</v>
          </cell>
          <cell r="S32">
            <v>19717.033925290874</v>
          </cell>
          <cell r="T32">
            <v>19545.994978567054</v>
          </cell>
          <cell r="U32">
            <v>22180.562444382744</v>
          </cell>
          <cell r="V32">
            <v>22180.562444382744</v>
          </cell>
        </row>
        <row r="33">
          <cell r="A33" t="str">
            <v>New Jersey</v>
          </cell>
          <cell r="B33">
            <v>3</v>
          </cell>
          <cell r="C33">
            <v>20</v>
          </cell>
          <cell r="D33">
            <v>240655.32703778369</v>
          </cell>
          <cell r="E33">
            <v>252201.95345976847</v>
          </cell>
          <cell r="F33">
            <v>231720.09471134504</v>
          </cell>
          <cell r="G33">
            <v>222443.38441395873</v>
          </cell>
          <cell r="H33">
            <v>244122.58337037245</v>
          </cell>
          <cell r="I33">
            <v>262016.03050867945</v>
          </cell>
          <cell r="J33">
            <v>288064.50832432834</v>
          </cell>
          <cell r="K33">
            <v>280077.08932424226</v>
          </cell>
          <cell r="L33">
            <v>294274.71103597485</v>
          </cell>
          <cell r="M33">
            <v>314199.47278452868</v>
          </cell>
          <cell r="N33">
            <v>309889.06756616675</v>
          </cell>
          <cell r="O33">
            <v>287893.04264920374</v>
          </cell>
          <cell r="P33">
            <v>270679.56636922958</v>
          </cell>
          <cell r="Q33">
            <v>259949.13430856631</v>
          </cell>
          <cell r="R33">
            <v>256172.0567464004</v>
          </cell>
          <cell r="S33">
            <v>235364.43008593665</v>
          </cell>
          <cell r="T33">
            <v>234469.50279244484</v>
          </cell>
          <cell r="U33">
            <v>279114.81409564096</v>
          </cell>
          <cell r="V33">
            <v>279114.81409564096</v>
          </cell>
        </row>
        <row r="34">
          <cell r="A34" t="str">
            <v>New Mexico</v>
          </cell>
          <cell r="B34">
            <v>3</v>
          </cell>
          <cell r="C34">
            <v>21</v>
          </cell>
          <cell r="D34">
            <v>147320.11439463933</v>
          </cell>
          <cell r="E34">
            <v>136662.41505275914</v>
          </cell>
          <cell r="F34">
            <v>134542.42938744996</v>
          </cell>
          <cell r="G34">
            <v>131413.85045684918</v>
          </cell>
          <cell r="H34">
            <v>123912.8528791526</v>
          </cell>
          <cell r="I34">
            <v>136176.61322545126</v>
          </cell>
          <cell r="J34">
            <v>157557.79183274668</v>
          </cell>
          <cell r="K34">
            <v>162606.36255738081</v>
          </cell>
          <cell r="L34">
            <v>150184.23470367986</v>
          </cell>
          <cell r="M34">
            <v>177175.84547726138</v>
          </cell>
          <cell r="N34">
            <v>150136.15630004794</v>
          </cell>
          <cell r="O34">
            <v>151716.84783082624</v>
          </cell>
          <cell r="P34">
            <v>143203.55448358934</v>
          </cell>
          <cell r="Q34">
            <v>131777.37090366014</v>
          </cell>
          <cell r="R34">
            <v>137638.75387768657</v>
          </cell>
          <cell r="S34">
            <v>115987.98220667367</v>
          </cell>
          <cell r="T34">
            <v>115583.80140632149</v>
          </cell>
          <cell r="U34">
            <v>13694.603143013734</v>
          </cell>
          <cell r="V34">
            <v>13694.603143013734</v>
          </cell>
        </row>
        <row r="35">
          <cell r="A35" t="str">
            <v>New York</v>
          </cell>
          <cell r="B35">
            <v>3</v>
          </cell>
          <cell r="C35">
            <v>20</v>
          </cell>
          <cell r="D35">
            <v>973194.00679686829</v>
          </cell>
          <cell r="E35">
            <v>897346.28977006988</v>
          </cell>
          <cell r="F35">
            <v>858880.04466074368</v>
          </cell>
          <cell r="G35">
            <v>817906.29865707085</v>
          </cell>
          <cell r="H35">
            <v>827865.03530490177</v>
          </cell>
          <cell r="I35">
            <v>846584.19602370227</v>
          </cell>
          <cell r="J35">
            <v>911226.07247606816</v>
          </cell>
          <cell r="K35">
            <v>948450.57729854609</v>
          </cell>
          <cell r="L35">
            <v>964438.37241333956</v>
          </cell>
          <cell r="M35">
            <v>951679.78889402992</v>
          </cell>
          <cell r="N35">
            <v>912150.08529976662</v>
          </cell>
          <cell r="O35">
            <v>878341.58807311545</v>
          </cell>
          <cell r="P35">
            <v>836936.28292579157</v>
          </cell>
          <cell r="Q35">
            <v>788857.92962059309</v>
          </cell>
          <cell r="R35">
            <v>751029.34132742044</v>
          </cell>
          <cell r="S35">
            <v>684821.54015911394</v>
          </cell>
          <cell r="T35">
            <v>677322.20438235276</v>
          </cell>
          <cell r="U35">
            <v>743986.80158774729</v>
          </cell>
          <cell r="V35">
            <v>743986.80158774729</v>
          </cell>
        </row>
        <row r="36">
          <cell r="A36" t="str">
            <v>North Carolina</v>
          </cell>
          <cell r="B36">
            <v>3</v>
          </cell>
          <cell r="C36">
            <v>21</v>
          </cell>
          <cell r="D36">
            <v>502064.29279394075</v>
          </cell>
          <cell r="E36">
            <v>516628.35856800224</v>
          </cell>
          <cell r="F36">
            <v>458430.46341560822</v>
          </cell>
          <cell r="G36">
            <v>441835.71175120387</v>
          </cell>
          <cell r="H36">
            <v>462640.72340108105</v>
          </cell>
          <cell r="I36">
            <v>530816.10189575294</v>
          </cell>
          <cell r="J36">
            <v>586567.087964062</v>
          </cell>
          <cell r="K36">
            <v>597817.41921759688</v>
          </cell>
          <cell r="L36">
            <v>618222.9678857387</v>
          </cell>
          <cell r="M36">
            <v>622586.31863153982</v>
          </cell>
          <cell r="N36">
            <v>589278.18203027383</v>
          </cell>
          <cell r="O36">
            <v>576763.96852972964</v>
          </cell>
          <cell r="P36">
            <v>534729.05716360919</v>
          </cell>
          <cell r="Q36">
            <v>507046.71525149903</v>
          </cell>
          <cell r="R36">
            <v>493948.65574193874</v>
          </cell>
          <cell r="S36">
            <v>455494.50250052341</v>
          </cell>
          <cell r="T36">
            <v>457442.64562170149</v>
          </cell>
          <cell r="U36">
            <v>44027.041327562998</v>
          </cell>
          <cell r="V36">
            <v>44027.041327562998</v>
          </cell>
        </row>
        <row r="37">
          <cell r="A37" t="str">
            <v>North Dakota</v>
          </cell>
          <cell r="B37">
            <v>3</v>
          </cell>
          <cell r="C37">
            <v>20</v>
          </cell>
          <cell r="D37">
            <v>27956.177826674</v>
          </cell>
          <cell r="E37">
            <v>21670.041491113036</v>
          </cell>
          <cell r="F37">
            <v>16910.232798775189</v>
          </cell>
          <cell r="G37">
            <v>22822.496555460431</v>
          </cell>
          <cell r="H37">
            <v>23574.19211399011</v>
          </cell>
          <cell r="I37">
            <v>21446.399347268012</v>
          </cell>
          <cell r="J37">
            <v>23635.523389334154</v>
          </cell>
          <cell r="K37">
            <v>20149.089029026003</v>
          </cell>
          <cell r="L37">
            <v>21740.069350933234</v>
          </cell>
          <cell r="M37">
            <v>25891.6605718959</v>
          </cell>
          <cell r="N37">
            <v>25368.33188271934</v>
          </cell>
          <cell r="O37">
            <v>20113.935851473911</v>
          </cell>
          <cell r="P37">
            <v>24320.94934163586</v>
          </cell>
          <cell r="Q37">
            <v>18108.600497750987</v>
          </cell>
          <cell r="R37">
            <v>19708.342767647388</v>
          </cell>
          <cell r="S37">
            <v>20748.919689535913</v>
          </cell>
          <cell r="T37">
            <v>21059.270966667049</v>
          </cell>
          <cell r="U37">
            <v>20191.479340699305</v>
          </cell>
          <cell r="V37">
            <v>20191.479340699305</v>
          </cell>
        </row>
        <row r="38">
          <cell r="A38" t="str">
            <v>Ohio</v>
          </cell>
          <cell r="B38">
            <v>3</v>
          </cell>
          <cell r="C38">
            <v>21</v>
          </cell>
          <cell r="D38">
            <v>538748.17292569438</v>
          </cell>
          <cell r="E38">
            <v>566098.44555519696</v>
          </cell>
          <cell r="F38">
            <v>540340.63124514453</v>
          </cell>
          <cell r="G38">
            <v>519228.46874854929</v>
          </cell>
          <cell r="H38">
            <v>525324.68309401849</v>
          </cell>
          <cell r="I38">
            <v>605219.55784381006</v>
          </cell>
          <cell r="J38">
            <v>674689.67774754751</v>
          </cell>
          <cell r="K38">
            <v>688781.02934464032</v>
          </cell>
          <cell r="L38">
            <v>667812.29435773834</v>
          </cell>
          <cell r="M38">
            <v>621483.15568648255</v>
          </cell>
          <cell r="N38">
            <v>627162.65864127851</v>
          </cell>
          <cell r="O38">
            <v>584606.89186122792</v>
          </cell>
          <cell r="P38">
            <v>551049.60167953686</v>
          </cell>
          <cell r="Q38">
            <v>535804.40940444625</v>
          </cell>
          <cell r="R38">
            <v>519781.40917482146</v>
          </cell>
          <cell r="S38">
            <v>488682.93997062795</v>
          </cell>
          <cell r="T38">
            <v>486057.01551929314</v>
          </cell>
          <cell r="U38">
            <v>56862.727129302948</v>
          </cell>
          <cell r="V38">
            <v>56862.727129302948</v>
          </cell>
        </row>
        <row r="39">
          <cell r="A39" t="str">
            <v>Oklahoma</v>
          </cell>
          <cell r="B39">
            <v>3</v>
          </cell>
          <cell r="C39">
            <v>21</v>
          </cell>
          <cell r="D39">
            <v>197397.1866138383</v>
          </cell>
          <cell r="E39">
            <v>214181.37288978</v>
          </cell>
          <cell r="F39">
            <v>228129.22054777309</v>
          </cell>
          <cell r="G39">
            <v>205447.84735860859</v>
          </cell>
          <cell r="H39">
            <v>208273.46719128478</v>
          </cell>
          <cell r="I39">
            <v>217347.85189420782</v>
          </cell>
          <cell r="J39">
            <v>240334.09772190114</v>
          </cell>
          <cell r="K39">
            <v>233051.414393502</v>
          </cell>
          <cell r="L39">
            <v>240117.95525571416</v>
          </cell>
          <cell r="M39">
            <v>231048.95921640104</v>
          </cell>
          <cell r="N39">
            <v>223768.58980896839</v>
          </cell>
          <cell r="O39">
            <v>220746.6210747615</v>
          </cell>
          <cell r="P39">
            <v>234507.41541448256</v>
          </cell>
          <cell r="Q39">
            <v>206649.6847185184</v>
          </cell>
          <cell r="R39">
            <v>216641.15209528143</v>
          </cell>
          <cell r="S39">
            <v>207618.28949224739</v>
          </cell>
          <cell r="T39">
            <v>207967.88621609975</v>
          </cell>
          <cell r="U39">
            <v>29313.858627005833</v>
          </cell>
          <cell r="V39">
            <v>29313.858627005833</v>
          </cell>
        </row>
        <row r="40">
          <cell r="A40" t="str">
            <v>Oregon</v>
          </cell>
          <cell r="B40">
            <v>3</v>
          </cell>
          <cell r="C40">
            <v>20</v>
          </cell>
          <cell r="D40">
            <v>166805.39081567648</v>
          </cell>
          <cell r="E40">
            <v>163807.18920293808</v>
          </cell>
          <cell r="F40">
            <v>143909.09509935908</v>
          </cell>
          <cell r="G40">
            <v>144724.24859565496</v>
          </cell>
          <cell r="H40">
            <v>150989.23912415784</v>
          </cell>
          <cell r="I40">
            <v>168530.69993964522</v>
          </cell>
          <cell r="J40">
            <v>193314.87071389059</v>
          </cell>
          <cell r="K40">
            <v>203423.54722014142</v>
          </cell>
          <cell r="L40">
            <v>194724.00049765504</v>
          </cell>
          <cell r="M40">
            <v>185732.77668944374</v>
          </cell>
          <cell r="N40">
            <v>174611.79633086763</v>
          </cell>
          <cell r="O40">
            <v>174702.17258607235</v>
          </cell>
          <cell r="P40">
            <v>156132.55078313881</v>
          </cell>
          <cell r="Q40">
            <v>146333.42951711788</v>
          </cell>
          <cell r="R40">
            <v>135884.69846315478</v>
          </cell>
          <cell r="S40">
            <v>126009.14809646302</v>
          </cell>
          <cell r="T40">
            <v>125606.70708728519</v>
          </cell>
          <cell r="U40">
            <v>129453.85972282906</v>
          </cell>
          <cell r="V40">
            <v>129453.85972282906</v>
          </cell>
        </row>
        <row r="41">
          <cell r="A41" t="str">
            <v>Pennsylvania</v>
          </cell>
          <cell r="B41">
            <v>3</v>
          </cell>
          <cell r="C41">
            <v>20</v>
          </cell>
          <cell r="D41">
            <v>478767.10001847317</v>
          </cell>
          <cell r="E41">
            <v>494249.15339211177</v>
          </cell>
          <cell r="F41">
            <v>462824.78784677869</v>
          </cell>
          <cell r="G41">
            <v>460218.42695033579</v>
          </cell>
          <cell r="H41">
            <v>462503.0275440361</v>
          </cell>
          <cell r="I41">
            <v>488777.23749402922</v>
          </cell>
          <cell r="J41">
            <v>540208.83023112372</v>
          </cell>
          <cell r="K41">
            <v>532683.55622178584</v>
          </cell>
          <cell r="L41">
            <v>558114.36983133352</v>
          </cell>
          <cell r="M41">
            <v>528220.37288408598</v>
          </cell>
          <cell r="N41">
            <v>515079.21835303388</v>
          </cell>
          <cell r="O41">
            <v>497409.896795534</v>
          </cell>
          <cell r="P41">
            <v>482256.06449038303</v>
          </cell>
          <cell r="Q41">
            <v>456180.05377849785</v>
          </cell>
          <cell r="R41">
            <v>448741.48243651725</v>
          </cell>
          <cell r="S41">
            <v>451368.46764149365</v>
          </cell>
          <cell r="T41">
            <v>448311.91603451973</v>
          </cell>
          <cell r="U41">
            <v>447207.3300828769</v>
          </cell>
          <cell r="V41">
            <v>447207.3300828769</v>
          </cell>
        </row>
        <row r="42">
          <cell r="A42" t="str">
            <v>Rhode Island</v>
          </cell>
          <cell r="B42">
            <v>3</v>
          </cell>
          <cell r="C42">
            <v>20</v>
          </cell>
          <cell r="D42">
            <v>51580.23617237297</v>
          </cell>
          <cell r="E42">
            <v>45179.118522988116</v>
          </cell>
          <cell r="F42">
            <v>38911.291338459494</v>
          </cell>
          <cell r="G42">
            <v>39737.712399652723</v>
          </cell>
          <cell r="H42">
            <v>34696.762545914673</v>
          </cell>
          <cell r="I42">
            <v>38519.483022669621</v>
          </cell>
          <cell r="J42">
            <v>47813.602952671827</v>
          </cell>
          <cell r="K42">
            <v>44986.924895389711</v>
          </cell>
          <cell r="L42">
            <v>41952.598710885577</v>
          </cell>
          <cell r="M42">
            <v>42102.834911437021</v>
          </cell>
          <cell r="N42">
            <v>40007.873138209441</v>
          </cell>
          <cell r="O42">
            <v>39687.47422116487</v>
          </cell>
          <cell r="P42">
            <v>35662.292779332201</v>
          </cell>
          <cell r="Q42">
            <v>34880.745548085921</v>
          </cell>
          <cell r="R42">
            <v>33737.611370161831</v>
          </cell>
          <cell r="S42">
            <v>27563.955621562545</v>
          </cell>
          <cell r="T42">
            <v>27183.124224368919</v>
          </cell>
          <cell r="U42">
            <v>31498.398650055893</v>
          </cell>
          <cell r="V42">
            <v>31498.398650055893</v>
          </cell>
        </row>
        <row r="43">
          <cell r="A43" t="str">
            <v>South Carolina</v>
          </cell>
          <cell r="B43">
            <v>3</v>
          </cell>
          <cell r="C43">
            <v>20</v>
          </cell>
          <cell r="D43">
            <v>249394.05725744055</v>
          </cell>
          <cell r="E43">
            <v>252228.89443789335</v>
          </cell>
          <cell r="F43">
            <v>233479.812526811</v>
          </cell>
          <cell r="G43">
            <v>233220.29694939835</v>
          </cell>
          <cell r="H43">
            <v>231914.385178336</v>
          </cell>
          <cell r="I43">
            <v>262274.54534678994</v>
          </cell>
          <cell r="J43">
            <v>263981.23628791352</v>
          </cell>
          <cell r="K43">
            <v>297266.80327399482</v>
          </cell>
          <cell r="L43">
            <v>282103.42628512182</v>
          </cell>
          <cell r="M43">
            <v>278639.28480764694</v>
          </cell>
          <cell r="N43">
            <v>279495.94850192819</v>
          </cell>
          <cell r="O43">
            <v>249743.74169025719</v>
          </cell>
          <cell r="P43">
            <v>238150.14306109285</v>
          </cell>
          <cell r="Q43">
            <v>233650.34724711929</v>
          </cell>
          <cell r="R43">
            <v>239036.03163900992</v>
          </cell>
          <cell r="S43">
            <v>208612.75428249693</v>
          </cell>
          <cell r="T43">
            <v>209951.96196824475</v>
          </cell>
          <cell r="U43">
            <v>229544.99160464364</v>
          </cell>
          <cell r="V43">
            <v>229544.99160464364</v>
          </cell>
        </row>
        <row r="44">
          <cell r="A44" t="str">
            <v>South Dakota</v>
          </cell>
          <cell r="B44">
            <v>3</v>
          </cell>
          <cell r="C44">
            <v>20</v>
          </cell>
          <cell r="D44">
            <v>29073.537048292332</v>
          </cell>
          <cell r="E44">
            <v>37772.127025878108</v>
          </cell>
          <cell r="F44">
            <v>34020.500847038362</v>
          </cell>
          <cell r="G44">
            <v>28934.37198962579</v>
          </cell>
          <cell r="H44">
            <v>34353.525276659362</v>
          </cell>
          <cell r="I44">
            <v>35703.127813953492</v>
          </cell>
          <cell r="J44">
            <v>37848.186784007281</v>
          </cell>
          <cell r="K44">
            <v>33393.002435332375</v>
          </cell>
          <cell r="L44">
            <v>34135.60193515123</v>
          </cell>
          <cell r="M44">
            <v>37883.308486753478</v>
          </cell>
          <cell r="N44">
            <v>36760.209581974057</v>
          </cell>
          <cell r="O44">
            <v>30884.929579443189</v>
          </cell>
          <cell r="P44">
            <v>37818.22708631643</v>
          </cell>
          <cell r="Q44">
            <v>33301.308703928014</v>
          </cell>
          <cell r="R44">
            <v>37437.413800525748</v>
          </cell>
          <cell r="S44">
            <v>31220.277885403641</v>
          </cell>
          <cell r="T44">
            <v>31543.715721161989</v>
          </cell>
          <cell r="U44">
            <v>33089.780356234551</v>
          </cell>
          <cell r="V44">
            <v>33089.780356234551</v>
          </cell>
        </row>
        <row r="45">
          <cell r="A45" t="str">
            <v>Tennessee</v>
          </cell>
          <cell r="B45">
            <v>3</v>
          </cell>
          <cell r="C45">
            <v>21</v>
          </cell>
          <cell r="D45">
            <v>315624.27233037737</v>
          </cell>
          <cell r="E45">
            <v>333536.14795730024</v>
          </cell>
          <cell r="F45">
            <v>340356.92020745698</v>
          </cell>
          <cell r="G45">
            <v>328680.79290284117</v>
          </cell>
          <cell r="H45">
            <v>320600.76981073775</v>
          </cell>
          <cell r="I45">
            <v>349913.68175037456</v>
          </cell>
          <cell r="J45">
            <v>392411.34585395118</v>
          </cell>
          <cell r="K45">
            <v>403796.25436323736</v>
          </cell>
          <cell r="L45">
            <v>393214.94654737477</v>
          </cell>
          <cell r="M45">
            <v>397968.06592220202</v>
          </cell>
          <cell r="N45">
            <v>415748.62640750472</v>
          </cell>
          <cell r="O45">
            <v>367325.87105966767</v>
          </cell>
          <cell r="P45">
            <v>343441.88453502557</v>
          </cell>
          <cell r="Q45">
            <v>325269.02056948753</v>
          </cell>
          <cell r="R45">
            <v>333494.19265241997</v>
          </cell>
          <cell r="S45">
            <v>295822.35914817423</v>
          </cell>
          <cell r="T45">
            <v>296314.40475794591</v>
          </cell>
          <cell r="U45">
            <v>30928.068797031618</v>
          </cell>
          <cell r="V45">
            <v>30928.068797031618</v>
          </cell>
        </row>
        <row r="46">
          <cell r="A46" t="str">
            <v>Texas</v>
          </cell>
          <cell r="B46">
            <v>3</v>
          </cell>
          <cell r="C46">
            <v>21</v>
          </cell>
          <cell r="D46">
            <v>1448418.4344024679</v>
          </cell>
          <cell r="E46">
            <v>1665306.0186725105</v>
          </cell>
          <cell r="F46">
            <v>1569771.4834544389</v>
          </cell>
          <cell r="G46">
            <v>1499256.1331600803</v>
          </cell>
          <cell r="H46">
            <v>1484933.9153737477</v>
          </cell>
          <cell r="I46">
            <v>1669762.732005202</v>
          </cell>
          <cell r="J46">
            <v>1792592.6941156648</v>
          </cell>
          <cell r="K46">
            <v>1860313.0880144546</v>
          </cell>
          <cell r="L46">
            <v>1839534.5217112754</v>
          </cell>
          <cell r="M46">
            <v>1803686.1144329638</v>
          </cell>
          <cell r="N46">
            <v>1807235.8503570424</v>
          </cell>
          <cell r="O46">
            <v>1666289.6013627655</v>
          </cell>
          <cell r="P46">
            <v>1667945.4161997666</v>
          </cell>
          <cell r="Q46">
            <v>1555778.803848888</v>
          </cell>
          <cell r="R46">
            <v>1619996.722484783</v>
          </cell>
          <cell r="S46">
            <v>1449051.3762654313</v>
          </cell>
          <cell r="T46">
            <v>1460985.6651978227</v>
          </cell>
          <cell r="U46">
            <v>154408.15068026038</v>
          </cell>
          <cell r="V46">
            <v>154408.15068026038</v>
          </cell>
        </row>
        <row r="47">
          <cell r="A47" t="str">
            <v>Utah</v>
          </cell>
          <cell r="B47">
            <v>3</v>
          </cell>
          <cell r="C47">
            <v>21</v>
          </cell>
          <cell r="D47">
            <v>112748.59077509647</v>
          </cell>
          <cell r="E47">
            <v>104661.27381352635</v>
          </cell>
          <cell r="F47">
            <v>107929.06734861145</v>
          </cell>
          <cell r="G47">
            <v>101122.83215034902</v>
          </cell>
          <cell r="H47">
            <v>102440.27958022626</v>
          </cell>
          <cell r="I47">
            <v>133170.78023571754</v>
          </cell>
          <cell r="J47">
            <v>156765.60705518845</v>
          </cell>
          <cell r="K47">
            <v>156919.55857733634</v>
          </cell>
          <cell r="L47">
            <v>141460.79965789779</v>
          </cell>
          <cell r="M47">
            <v>146437.06464640814</v>
          </cell>
          <cell r="N47">
            <v>140919.22457611159</v>
          </cell>
          <cell r="O47">
            <v>138091.91535755264</v>
          </cell>
          <cell r="P47">
            <v>118321.62135023456</v>
          </cell>
          <cell r="Q47">
            <v>113990.00202566462</v>
          </cell>
          <cell r="R47">
            <v>101921.60817393844</v>
          </cell>
          <cell r="S47">
            <v>119806.11963642683</v>
          </cell>
          <cell r="T47">
            <v>120438.65880460569</v>
          </cell>
          <cell r="U47">
            <v>16696.135865099215</v>
          </cell>
          <cell r="V47">
            <v>16696.135865099215</v>
          </cell>
        </row>
        <row r="48">
          <cell r="A48" t="str">
            <v>Vermont</v>
          </cell>
          <cell r="B48">
            <v>3</v>
          </cell>
          <cell r="C48">
            <v>21</v>
          </cell>
          <cell r="D48">
            <v>20435.369450160702</v>
          </cell>
          <cell r="E48">
            <v>24680.920601532514</v>
          </cell>
          <cell r="F48">
            <v>21270.017013733901</v>
          </cell>
          <cell r="G48">
            <v>18392.436868686869</v>
          </cell>
          <cell r="H48">
            <v>20547.724417816862</v>
          </cell>
          <cell r="I48">
            <v>20632.750889933999</v>
          </cell>
          <cell r="J48">
            <v>23930.308509039587</v>
          </cell>
          <cell r="K48">
            <v>21153.843730938097</v>
          </cell>
          <cell r="L48">
            <v>24013.552381899553</v>
          </cell>
          <cell r="M48">
            <v>24678.169045202536</v>
          </cell>
          <cell r="N48">
            <v>18299.061358885017</v>
          </cell>
          <cell r="O48">
            <v>15219.048833167999</v>
          </cell>
          <cell r="P48">
            <v>18670.008177497355</v>
          </cell>
          <cell r="Q48">
            <v>17653.741856713033</v>
          </cell>
          <cell r="R48">
            <v>18680.301716676284</v>
          </cell>
          <cell r="S48">
            <v>16707.902077537306</v>
          </cell>
          <cell r="T48">
            <v>16593.798034469055</v>
          </cell>
          <cell r="U48">
            <v>6828.1291790112182</v>
          </cell>
          <cell r="V48">
            <v>6828.1291790112182</v>
          </cell>
        </row>
        <row r="49">
          <cell r="A49" t="str">
            <v>Virginia</v>
          </cell>
          <cell r="B49">
            <v>3</v>
          </cell>
          <cell r="C49">
            <v>21</v>
          </cell>
          <cell r="D49">
            <v>275910.53068628372</v>
          </cell>
          <cell r="E49">
            <v>272082.88052943413</v>
          </cell>
          <cell r="F49">
            <v>238969.12264309029</v>
          </cell>
          <cell r="G49">
            <v>259911.24344502384</v>
          </cell>
          <cell r="H49">
            <v>278898.90419039037</v>
          </cell>
          <cell r="I49">
            <v>279848.40073117445</v>
          </cell>
          <cell r="J49">
            <v>312798.73862123798</v>
          </cell>
          <cell r="K49">
            <v>332801.82867909083</v>
          </cell>
          <cell r="L49">
            <v>340735.09146938502</v>
          </cell>
          <cell r="M49">
            <v>303382.04986400728</v>
          </cell>
          <cell r="N49">
            <v>331771.7819444653</v>
          </cell>
          <cell r="O49">
            <v>315367.48486502294</v>
          </cell>
          <cell r="P49">
            <v>312168.18182386959</v>
          </cell>
          <cell r="Q49">
            <v>290905.62464365311</v>
          </cell>
          <cell r="R49">
            <v>292928.1384872772</v>
          </cell>
          <cell r="S49">
            <v>268852.24259304977</v>
          </cell>
          <cell r="T49">
            <v>269994.87731106125</v>
          </cell>
          <cell r="U49">
            <v>37199.899241057581</v>
          </cell>
          <cell r="V49">
            <v>37199.899241057581</v>
          </cell>
        </row>
        <row r="50">
          <cell r="A50" t="str">
            <v>Washington</v>
          </cell>
          <cell r="B50">
            <v>3</v>
          </cell>
          <cell r="C50">
            <v>20</v>
          </cell>
          <cell r="D50">
            <v>288848.11242204451</v>
          </cell>
          <cell r="E50">
            <v>234697.63782685404</v>
          </cell>
          <cell r="F50">
            <v>232359.54460162995</v>
          </cell>
          <cell r="G50">
            <v>228243.32932759682</v>
          </cell>
          <cell r="H50">
            <v>232460.05385287027</v>
          </cell>
          <cell r="I50">
            <v>264514.336018904</v>
          </cell>
          <cell r="J50">
            <v>302706.86028086202</v>
          </cell>
          <cell r="K50">
            <v>297293.47121224238</v>
          </cell>
          <cell r="L50">
            <v>294710.5349456215</v>
          </cell>
          <cell r="M50">
            <v>303685.70008695388</v>
          </cell>
          <cell r="N50">
            <v>279195.05562116124</v>
          </cell>
          <cell r="O50">
            <v>268504.51786786987</v>
          </cell>
          <cell r="P50">
            <v>229419.43382572979</v>
          </cell>
          <cell r="Q50">
            <v>252371.36699012294</v>
          </cell>
          <cell r="R50">
            <v>226664.0229984927</v>
          </cell>
          <cell r="S50">
            <v>204714.30398908144</v>
          </cell>
          <cell r="T50">
            <v>205632.7989448653</v>
          </cell>
          <cell r="U50">
            <v>209803.99264675184</v>
          </cell>
          <cell r="V50">
            <v>209803.99264675184</v>
          </cell>
        </row>
        <row r="51">
          <cell r="A51" t="str">
            <v>West Virginia</v>
          </cell>
          <cell r="B51">
            <v>3</v>
          </cell>
          <cell r="C51">
            <v>20</v>
          </cell>
          <cell r="D51">
            <v>97393.752641445346</v>
          </cell>
          <cell r="E51">
            <v>107213.29770504314</v>
          </cell>
          <cell r="F51">
            <v>90368.002967271153</v>
          </cell>
          <cell r="G51">
            <v>88069.241366263494</v>
          </cell>
          <cell r="H51">
            <v>83739.490697224945</v>
          </cell>
          <cell r="I51">
            <v>91324.499563469944</v>
          </cell>
          <cell r="J51">
            <v>100720.64525743802</v>
          </cell>
          <cell r="K51">
            <v>99801.462251691672</v>
          </cell>
          <cell r="L51">
            <v>89357.615696310517</v>
          </cell>
          <cell r="M51">
            <v>95529.881983435305</v>
          </cell>
          <cell r="N51">
            <v>86928.08944579972</v>
          </cell>
          <cell r="O51">
            <v>93451.272894249458</v>
          </cell>
          <cell r="P51">
            <v>93648.950046183658</v>
          </cell>
          <cell r="Q51">
            <v>86600.406736166799</v>
          </cell>
          <cell r="R51">
            <v>89577.822962982318</v>
          </cell>
          <cell r="S51">
            <v>69832.720679578153</v>
          </cell>
          <cell r="T51">
            <v>69334.507295058982</v>
          </cell>
          <cell r="U51">
            <v>74634.060120772876</v>
          </cell>
          <cell r="V51">
            <v>74634.060120772876</v>
          </cell>
        </row>
        <row r="52">
          <cell r="A52" t="str">
            <v>Wisconsin</v>
          </cell>
          <cell r="B52">
            <v>3</v>
          </cell>
          <cell r="C52">
            <v>20</v>
          </cell>
          <cell r="D52">
            <v>208721.85047957371</v>
          </cell>
          <cell r="E52">
            <v>193484.99167200318</v>
          </cell>
          <cell r="F52">
            <v>189110.02708092789</v>
          </cell>
          <cell r="G52">
            <v>203074.38433822533</v>
          </cell>
          <cell r="H52">
            <v>183226.18502941154</v>
          </cell>
          <cell r="I52">
            <v>237780.38890456042</v>
          </cell>
          <cell r="J52">
            <v>248324.86499775251</v>
          </cell>
          <cell r="K52">
            <v>256757.76795642628</v>
          </cell>
          <cell r="L52">
            <v>237997.4618910556</v>
          </cell>
          <cell r="M52">
            <v>245443.05756405549</v>
          </cell>
          <cell r="N52">
            <v>231407.84176878995</v>
          </cell>
          <cell r="O52">
            <v>205824.26431840708</v>
          </cell>
          <cell r="P52">
            <v>203783.32098976496</v>
          </cell>
          <cell r="Q52">
            <v>182148.79516228844</v>
          </cell>
          <cell r="R52">
            <v>195950.21788547997</v>
          </cell>
          <cell r="S52">
            <v>166458.2178795003</v>
          </cell>
          <cell r="T52">
            <v>165647.43557361185</v>
          </cell>
          <cell r="U52">
            <v>193289.56781027946</v>
          </cell>
          <cell r="V52">
            <v>193289.56781027946</v>
          </cell>
        </row>
        <row r="53">
          <cell r="A53" t="str">
            <v>Wyoming</v>
          </cell>
          <cell r="B53">
            <v>3</v>
          </cell>
          <cell r="C53">
            <v>20</v>
          </cell>
          <cell r="D53">
            <v>17757.413973102935</v>
          </cell>
          <cell r="E53">
            <v>17522.491347036801</v>
          </cell>
          <cell r="F53">
            <v>16655.480365761963</v>
          </cell>
          <cell r="G53">
            <v>16628.649916141389</v>
          </cell>
          <cell r="H53">
            <v>17896.615004883515</v>
          </cell>
          <cell r="I53">
            <v>17480.118630166664</v>
          </cell>
          <cell r="J53">
            <v>21504.135341066143</v>
          </cell>
          <cell r="K53">
            <v>20549.045999870301</v>
          </cell>
          <cell r="L53">
            <v>23522.115253107702</v>
          </cell>
          <cell r="M53">
            <v>21408.488113791667</v>
          </cell>
          <cell r="N53">
            <v>21465.028760998943</v>
          </cell>
          <cell r="O53">
            <v>15538.592782907965</v>
          </cell>
          <cell r="P53">
            <v>18122.451875301369</v>
          </cell>
          <cell r="Q53">
            <v>19452.371000413539</v>
          </cell>
          <cell r="R53">
            <v>19477.711524022656</v>
          </cell>
          <cell r="S53">
            <v>15399.568342305809</v>
          </cell>
          <cell r="T53">
            <v>15427.620219534363</v>
          </cell>
          <cell r="U53">
            <v>17779.010366361676</v>
          </cell>
          <cell r="V53">
            <v>17779.010366361676</v>
          </cell>
        </row>
        <row r="54">
          <cell r="A54" t="str">
            <v>Puerto Rico</v>
          </cell>
          <cell r="B54">
            <v>3</v>
          </cell>
          <cell r="C54">
            <v>21</v>
          </cell>
          <cell r="E54">
            <v>588957.77160089929</v>
          </cell>
          <cell r="F54">
            <v>589320.40478188975</v>
          </cell>
          <cell r="G54">
            <v>571887.89982392499</v>
          </cell>
          <cell r="H54">
            <v>588194.69177289272</v>
          </cell>
          <cell r="I54">
            <v>582220.51599939086</v>
          </cell>
          <cell r="J54">
            <v>543200.77467757091</v>
          </cell>
          <cell r="K54">
            <v>541462.3491838004</v>
          </cell>
          <cell r="L54">
            <v>524772.25995009358</v>
          </cell>
          <cell r="M54">
            <v>483266.61134715087</v>
          </cell>
          <cell r="N54">
            <v>488762.11832275375</v>
          </cell>
          <cell r="O54">
            <v>469961.85331849993</v>
          </cell>
          <cell r="P54">
            <v>435475.83404887468</v>
          </cell>
          <cell r="Q54">
            <v>416095.73638904415</v>
          </cell>
          <cell r="R54">
            <v>377461.67079309589</v>
          </cell>
          <cell r="S54">
            <v>365203.99539995979</v>
          </cell>
          <cell r="T54">
            <v>349711.62259149842</v>
          </cell>
          <cell r="U54">
            <v>410311.69293149078</v>
          </cell>
          <cell r="V54">
            <v>410311.69293149078</v>
          </cell>
        </row>
      </sheetData>
      <sheetData sheetId="11">
        <row r="8">
          <cell r="B8" t="str">
            <v>2010 School Enrollment/1</v>
          </cell>
          <cell r="C8">
            <v>2011</v>
          </cell>
          <cell r="D8">
            <v>2012</v>
          </cell>
          <cell r="E8">
            <v>2013</v>
          </cell>
          <cell r="F8">
            <v>2014</v>
          </cell>
          <cell r="G8">
            <v>2015</v>
          </cell>
          <cell r="H8">
            <v>2016</v>
          </cell>
          <cell r="I8">
            <v>2017</v>
          </cell>
          <cell r="J8">
            <v>2018</v>
          </cell>
          <cell r="K8">
            <v>2019</v>
          </cell>
          <cell r="L8">
            <v>2020</v>
          </cell>
          <cell r="M8">
            <v>2021</v>
          </cell>
          <cell r="N8">
            <v>2022</v>
          </cell>
          <cell r="O8">
            <v>2023</v>
          </cell>
        </row>
        <row r="9">
          <cell r="A9" t="str">
            <v>American Samoa</v>
          </cell>
          <cell r="B9">
            <v>21196</v>
          </cell>
          <cell r="C9">
            <v>21075</v>
          </cell>
          <cell r="D9">
            <v>21041</v>
          </cell>
          <cell r="E9">
            <v>21070</v>
          </cell>
          <cell r="F9">
            <v>21120</v>
          </cell>
          <cell r="G9">
            <v>21158</v>
          </cell>
          <cell r="H9">
            <v>21182</v>
          </cell>
          <cell r="I9">
            <v>21198</v>
          </cell>
          <cell r="J9">
            <v>21212</v>
          </cell>
          <cell r="K9">
            <v>21334</v>
          </cell>
          <cell r="L9">
            <v>13655</v>
          </cell>
          <cell r="M9">
            <v>13655</v>
          </cell>
          <cell r="N9">
            <v>13655</v>
          </cell>
          <cell r="O9">
            <v>13655</v>
          </cell>
        </row>
        <row r="10">
          <cell r="A10" t="str">
            <v>Guam</v>
          </cell>
          <cell r="B10">
            <v>48137</v>
          </cell>
          <cell r="C10">
            <v>48208</v>
          </cell>
          <cell r="D10">
            <v>48297</v>
          </cell>
          <cell r="E10">
            <v>48418</v>
          </cell>
          <cell r="F10">
            <v>48597</v>
          </cell>
          <cell r="G10">
            <v>48848</v>
          </cell>
          <cell r="H10">
            <v>49180</v>
          </cell>
          <cell r="I10">
            <v>49582</v>
          </cell>
          <cell r="J10">
            <v>50032</v>
          </cell>
          <cell r="K10">
            <v>50419</v>
          </cell>
          <cell r="L10">
            <v>30861</v>
          </cell>
          <cell r="M10">
            <v>31044</v>
          </cell>
          <cell r="N10">
            <v>31044</v>
          </cell>
          <cell r="O10">
            <v>31044</v>
          </cell>
        </row>
        <row r="11">
          <cell r="A11" t="str">
            <v>Northern Mariana Islands</v>
          </cell>
          <cell r="B11">
            <v>14929</v>
          </cell>
          <cell r="C11">
            <v>14754</v>
          </cell>
          <cell r="D11">
            <v>14735</v>
          </cell>
          <cell r="E11">
            <v>14822</v>
          </cell>
          <cell r="F11">
            <v>14940</v>
          </cell>
          <cell r="G11">
            <v>15035</v>
          </cell>
          <cell r="H11">
            <v>15092</v>
          </cell>
          <cell r="I11">
            <v>15125</v>
          </cell>
          <cell r="J11">
            <v>15139</v>
          </cell>
          <cell r="K11">
            <v>15086</v>
          </cell>
          <cell r="L11">
            <v>10402</v>
          </cell>
          <cell r="M11">
            <v>10402</v>
          </cell>
          <cell r="N11">
            <v>10402</v>
          </cell>
          <cell r="O11">
            <v>10402</v>
          </cell>
        </row>
        <row r="12">
          <cell r="A12" t="str">
            <v>Virgin Islands</v>
          </cell>
          <cell r="B12">
            <v>27015</v>
          </cell>
          <cell r="C12">
            <v>26937</v>
          </cell>
          <cell r="D12">
            <v>26864</v>
          </cell>
          <cell r="E12">
            <v>26801</v>
          </cell>
          <cell r="F12">
            <v>26750</v>
          </cell>
          <cell r="G12">
            <v>26716</v>
          </cell>
          <cell r="H12">
            <v>26700</v>
          </cell>
          <cell r="I12">
            <v>26697</v>
          </cell>
          <cell r="J12">
            <v>26700</v>
          </cell>
          <cell r="K12">
            <v>26722</v>
          </cell>
          <cell r="L12">
            <v>12618</v>
          </cell>
          <cell r="M12">
            <v>12618</v>
          </cell>
          <cell r="N12">
            <v>12618</v>
          </cell>
          <cell r="O12">
            <v>12618</v>
          </cell>
        </row>
      </sheetData>
      <sheetData sheetId="12">
        <row r="3">
          <cell r="A3" t="str">
            <v>State</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row>
        <row r="5">
          <cell r="A5" t="str">
            <v>Alabama</v>
          </cell>
          <cell r="B5">
            <v>328139906.40000004</v>
          </cell>
          <cell r="C5">
            <v>346508132.82492322</v>
          </cell>
          <cell r="D5">
            <v>368517288.12698996</v>
          </cell>
          <cell r="E5">
            <v>391262295.04067039</v>
          </cell>
          <cell r="F5">
            <v>404900618.89142603</v>
          </cell>
          <cell r="G5">
            <v>423264224.31913429</v>
          </cell>
          <cell r="H5">
            <v>419988094.65873396</v>
          </cell>
          <cell r="I5">
            <v>412542753.50272667</v>
          </cell>
          <cell r="J5">
            <v>415152295.42889434</v>
          </cell>
          <cell r="K5">
            <v>425761390.14464617</v>
          </cell>
          <cell r="L5">
            <v>437573973.90062058</v>
          </cell>
          <cell r="M5">
            <v>446851636.39292729</v>
          </cell>
          <cell r="N5">
            <v>463788326.81535369</v>
          </cell>
          <cell r="O5">
            <v>479391552.87848645</v>
          </cell>
          <cell r="P5">
            <v>498088158.27870202</v>
          </cell>
          <cell r="Q5">
            <v>508478093.51821238</v>
          </cell>
          <cell r="R5">
            <v>565279114.2601676</v>
          </cell>
          <cell r="S5">
            <v>600450039.68733394</v>
          </cell>
        </row>
        <row r="6">
          <cell r="A6" t="str">
            <v>Alaska</v>
          </cell>
          <cell r="B6">
            <v>63708368.800000004</v>
          </cell>
          <cell r="C6">
            <v>66391599.900087543</v>
          </cell>
          <cell r="D6">
            <v>69185479.43074891</v>
          </cell>
          <cell r="E6">
            <v>72768874.318519607</v>
          </cell>
          <cell r="F6">
            <v>77019831.405358374</v>
          </cell>
          <cell r="G6">
            <v>79856242.018480852</v>
          </cell>
          <cell r="H6">
            <v>80678595.009938404</v>
          </cell>
          <cell r="I6">
            <v>79765041.421235964</v>
          </cell>
          <cell r="J6">
            <v>80387702.582587495</v>
          </cell>
          <cell r="K6">
            <v>82968712.214109406</v>
          </cell>
          <cell r="L6">
            <v>84835005.241398603</v>
          </cell>
          <cell r="M6">
            <v>87646796.314452872</v>
          </cell>
          <cell r="N6">
            <v>89381251.976833001</v>
          </cell>
          <cell r="O6">
            <v>92053773.013310492</v>
          </cell>
          <cell r="P6">
            <v>92875878.719389319</v>
          </cell>
          <cell r="Q6">
            <v>94728188.295832947</v>
          </cell>
          <cell r="R6">
            <v>99980495.519962564</v>
          </cell>
          <cell r="S6">
            <v>106201150.88011326</v>
          </cell>
        </row>
        <row r="7">
          <cell r="A7" t="str">
            <v>Arizona</v>
          </cell>
          <cell r="B7">
            <v>421025401.19999999</v>
          </cell>
          <cell r="C7">
            <v>456887318.68993455</v>
          </cell>
          <cell r="D7">
            <v>496075973.21965289</v>
          </cell>
          <cell r="E7">
            <v>539560707.6566453</v>
          </cell>
          <cell r="F7">
            <v>564445603.03233278</v>
          </cell>
          <cell r="G7">
            <v>565794472.6230526</v>
          </cell>
          <cell r="H7">
            <v>567878308.85459864</v>
          </cell>
          <cell r="I7">
            <v>563826382.11646533</v>
          </cell>
          <cell r="J7">
            <v>573011900.898247</v>
          </cell>
          <cell r="K7">
            <v>590402977.78738797</v>
          </cell>
          <cell r="L7">
            <v>612624900.9875809</v>
          </cell>
          <cell r="M7">
            <v>633663705.64098966</v>
          </cell>
          <cell r="N7">
            <v>656959171.49929965</v>
          </cell>
          <cell r="O7">
            <v>689605662.88874912</v>
          </cell>
          <cell r="P7">
            <v>722126032.37728488</v>
          </cell>
          <cell r="Q7">
            <v>743630191.48321462</v>
          </cell>
          <cell r="R7">
            <v>763270536.74129677</v>
          </cell>
          <cell r="S7">
            <v>810760228.91507494</v>
          </cell>
        </row>
        <row r="8">
          <cell r="A8" t="str">
            <v>Arkansas</v>
          </cell>
          <cell r="B8">
            <v>239206761.59999999</v>
          </cell>
          <cell r="C8">
            <v>252733194.33525148</v>
          </cell>
          <cell r="D8">
            <v>269941665.86908257</v>
          </cell>
          <cell r="E8">
            <v>287187877.75692809</v>
          </cell>
          <cell r="F8">
            <v>299686350.15333271</v>
          </cell>
          <cell r="G8">
            <v>311673319.52023077</v>
          </cell>
          <cell r="H8">
            <v>308934803.93351597</v>
          </cell>
          <cell r="I8">
            <v>306832011.15230948</v>
          </cell>
          <cell r="J8">
            <v>310767828.79825908</v>
          </cell>
          <cell r="K8">
            <v>318612693.79899824</v>
          </cell>
          <cell r="L8">
            <v>330027813.81158304</v>
          </cell>
          <cell r="M8">
            <v>339589618.54877621</v>
          </cell>
          <cell r="N8">
            <v>351849662.70581222</v>
          </cell>
          <cell r="O8">
            <v>365787894.37629294</v>
          </cell>
          <cell r="P8">
            <v>381000518.85049778</v>
          </cell>
          <cell r="Q8">
            <v>389470531.33325589</v>
          </cell>
          <cell r="R8">
            <v>420868156.34930348</v>
          </cell>
          <cell r="S8">
            <v>447054021.29321444</v>
          </cell>
        </row>
        <row r="9">
          <cell r="A9" t="str">
            <v>California</v>
          </cell>
          <cell r="B9">
            <v>2372875004.4000001</v>
          </cell>
          <cell r="C9">
            <v>2487550873.7890034</v>
          </cell>
          <cell r="D9">
            <v>2620315673.0608988</v>
          </cell>
          <cell r="E9">
            <v>2790587760.7673616</v>
          </cell>
          <cell r="F9">
            <v>2863432850.017518</v>
          </cell>
          <cell r="G9">
            <v>2936066571.8978443</v>
          </cell>
          <cell r="H9">
            <v>2924543529.9695792</v>
          </cell>
          <cell r="I9">
            <v>2899332732.8817554</v>
          </cell>
          <cell r="J9">
            <v>2919145218.5287313</v>
          </cell>
          <cell r="K9">
            <v>2997320956.3149524</v>
          </cell>
          <cell r="L9">
            <v>3085982308.7564225</v>
          </cell>
          <cell r="M9">
            <v>3169913715.9469628</v>
          </cell>
          <cell r="N9">
            <v>3275542857.4070902</v>
          </cell>
          <cell r="O9">
            <v>3375966168.9769335</v>
          </cell>
          <cell r="P9">
            <v>3493349209.6020985</v>
          </cell>
          <cell r="Q9">
            <v>3541486211.5939727</v>
          </cell>
          <cell r="R9">
            <v>3822736648.2692394</v>
          </cell>
          <cell r="S9">
            <v>4060582311.0440607</v>
          </cell>
        </row>
        <row r="10">
          <cell r="A10" t="str">
            <v>Colorado</v>
          </cell>
          <cell r="B10">
            <v>292470386.80000001</v>
          </cell>
          <cell r="C10">
            <v>311785115.04211605</v>
          </cell>
          <cell r="D10">
            <v>334592250.92841607</v>
          </cell>
          <cell r="E10">
            <v>359686690.2643584</v>
          </cell>
          <cell r="F10">
            <v>380552441.38785231</v>
          </cell>
          <cell r="G10">
            <v>391388945.26595259</v>
          </cell>
          <cell r="H10">
            <v>394134380.0233081</v>
          </cell>
          <cell r="I10">
            <v>394942423.12864608</v>
          </cell>
          <cell r="J10">
            <v>402509744.75339162</v>
          </cell>
          <cell r="K10">
            <v>416423806.40595174</v>
          </cell>
          <cell r="L10">
            <v>433911959.13910496</v>
          </cell>
          <cell r="M10">
            <v>449458769.27519512</v>
          </cell>
          <cell r="N10">
            <v>465763531.0705052</v>
          </cell>
          <cell r="O10">
            <v>486668495.08966136</v>
          </cell>
          <cell r="P10">
            <v>506211712.75120544</v>
          </cell>
          <cell r="Q10">
            <v>516234306.98357022</v>
          </cell>
          <cell r="R10">
            <v>555095450.32960951</v>
          </cell>
          <cell r="S10">
            <v>589632761.53746092</v>
          </cell>
        </row>
        <row r="11">
          <cell r="A11" t="str">
            <v>Connecticut</v>
          </cell>
          <cell r="B11">
            <v>256561969.59999999</v>
          </cell>
          <cell r="C11">
            <v>269153805.9309777</v>
          </cell>
          <cell r="D11">
            <v>283389102.14133757</v>
          </cell>
          <cell r="E11">
            <v>299877088.30721933</v>
          </cell>
          <cell r="F11">
            <v>309058106.14914763</v>
          </cell>
          <cell r="G11">
            <v>315630655.88691789</v>
          </cell>
          <cell r="H11">
            <v>314955646.33900815</v>
          </cell>
          <cell r="I11">
            <v>312891332.8037374</v>
          </cell>
          <cell r="J11">
            <v>315402698.76551896</v>
          </cell>
          <cell r="K11">
            <v>320952637.54201865</v>
          </cell>
          <cell r="L11">
            <v>327812669.82094902</v>
          </cell>
          <cell r="M11">
            <v>332567963.2416532</v>
          </cell>
          <cell r="N11">
            <v>342433296.54541969</v>
          </cell>
          <cell r="O11">
            <v>351656200.28172809</v>
          </cell>
          <cell r="P11">
            <v>363629558.60144162</v>
          </cell>
          <cell r="Q11">
            <v>366841425.69073844</v>
          </cell>
          <cell r="R11">
            <v>399431214.76643276</v>
          </cell>
          <cell r="S11">
            <v>424283301.30817425</v>
          </cell>
        </row>
        <row r="12">
          <cell r="A12" t="str">
            <v>Delaware</v>
          </cell>
          <cell r="B12">
            <v>65689813.600000009</v>
          </cell>
          <cell r="C12">
            <v>69685470.338508815</v>
          </cell>
          <cell r="D12">
            <v>74018169.971327782</v>
          </cell>
          <cell r="E12">
            <v>79479167.292359784</v>
          </cell>
          <cell r="F12">
            <v>81299035.567065835</v>
          </cell>
          <cell r="G12">
            <v>84969796.712646425</v>
          </cell>
          <cell r="H12">
            <v>83898094.583647341</v>
          </cell>
          <cell r="I12">
            <v>83158660.418720901</v>
          </cell>
          <cell r="J12">
            <v>83708863.604863018</v>
          </cell>
          <cell r="K12">
            <v>86405048.969833583</v>
          </cell>
          <cell r="L12">
            <v>89902656.016447887</v>
          </cell>
          <cell r="M12">
            <v>92021868.569123432</v>
          </cell>
          <cell r="N12">
            <v>95557592.711216211</v>
          </cell>
          <cell r="O12">
            <v>98952033.402827457</v>
          </cell>
          <cell r="P12">
            <v>103142238.9803746</v>
          </cell>
          <cell r="Q12">
            <v>106312378.59467277</v>
          </cell>
          <cell r="R12">
            <v>116635573.01792751</v>
          </cell>
          <cell r="S12">
            <v>123892485.4657494</v>
          </cell>
        </row>
        <row r="13">
          <cell r="A13" t="str">
            <v>District of Columbia</v>
          </cell>
          <cell r="B13">
            <v>47161196.800000004</v>
          </cell>
          <cell r="C13">
            <v>49060477.707649186</v>
          </cell>
          <cell r="D13">
            <v>51175807.127409227</v>
          </cell>
          <cell r="E13">
            <v>54717042.359666638</v>
          </cell>
          <cell r="F13">
            <v>56234060.126024283</v>
          </cell>
          <cell r="G13">
            <v>54947967.178315476</v>
          </cell>
          <cell r="H13">
            <v>55035038.225559317</v>
          </cell>
          <cell r="I13">
            <v>55356271.119263045</v>
          </cell>
          <cell r="J13">
            <v>56301179.282877684</v>
          </cell>
          <cell r="K13">
            <v>59451457.43107488</v>
          </cell>
          <cell r="L13">
            <v>62645573.006301314</v>
          </cell>
          <cell r="M13">
            <v>65391569.082409479</v>
          </cell>
          <cell r="N13">
            <v>68250463.60202238</v>
          </cell>
          <cell r="O13">
            <v>71857167.136169434</v>
          </cell>
          <cell r="P13">
            <v>75127370.726498514</v>
          </cell>
          <cell r="Q13">
            <v>77937479.455094203</v>
          </cell>
          <cell r="R13">
            <v>79057566.015935272</v>
          </cell>
          <cell r="S13">
            <v>83976424.13160947</v>
          </cell>
        </row>
        <row r="14">
          <cell r="A14" t="str">
            <v>Florida</v>
          </cell>
          <cell r="B14">
            <v>1405283513.2000003</v>
          </cell>
          <cell r="C14">
            <v>1494992445.2318799</v>
          </cell>
          <cell r="D14">
            <v>1585538323.3951409</v>
          </cell>
          <cell r="E14">
            <v>1686188041.7082019</v>
          </cell>
          <cell r="F14">
            <v>1763504468.2160032</v>
          </cell>
          <cell r="G14">
            <v>1835401699.3223314</v>
          </cell>
          <cell r="H14">
            <v>1835495687.3896527</v>
          </cell>
          <cell r="I14">
            <v>1823701384.8834796</v>
          </cell>
          <cell r="J14">
            <v>1837799168.3332174</v>
          </cell>
          <cell r="K14">
            <v>1902218672.1951442</v>
          </cell>
          <cell r="L14">
            <v>1983914952.0699587</v>
          </cell>
          <cell r="M14">
            <v>2053430353.9741819</v>
          </cell>
          <cell r="N14">
            <v>2157801050.4206414</v>
          </cell>
          <cell r="O14">
            <v>2255528178.5788531</v>
          </cell>
          <cell r="P14">
            <v>2352224269.8423505</v>
          </cell>
          <cell r="Q14">
            <v>2419538392.3758612</v>
          </cell>
          <cell r="R14">
            <v>2557079062.3004527</v>
          </cell>
          <cell r="S14">
            <v>2716177169.3112583</v>
          </cell>
        </row>
        <row r="15">
          <cell r="A15" t="str">
            <v>Georgia</v>
          </cell>
          <cell r="B15">
            <v>688334249.60000002</v>
          </cell>
          <cell r="C15">
            <v>741627299.72902584</v>
          </cell>
          <cell r="D15">
            <v>799738028.52506959</v>
          </cell>
          <cell r="E15">
            <v>861503721.13577366</v>
          </cell>
          <cell r="F15">
            <v>907588092.37555933</v>
          </cell>
          <cell r="G15">
            <v>913167428.74379539</v>
          </cell>
          <cell r="H15">
            <v>919494522.85695171</v>
          </cell>
          <cell r="I15">
            <v>918584415.12649536</v>
          </cell>
          <cell r="J15">
            <v>927905963.29257095</v>
          </cell>
          <cell r="K15">
            <v>958012350.71889079</v>
          </cell>
          <cell r="L15">
            <v>992731126.18454611</v>
          </cell>
          <cell r="M15">
            <v>1020700462.6475899</v>
          </cell>
          <cell r="N15">
            <v>1061681812.142796</v>
          </cell>
          <cell r="O15">
            <v>1102755552.597337</v>
          </cell>
          <cell r="P15">
            <v>1146722630.1383348</v>
          </cell>
          <cell r="Q15">
            <v>1175248535.9035959</v>
          </cell>
          <cell r="R15">
            <v>1244583406.3021967</v>
          </cell>
          <cell r="S15">
            <v>1322019754.2349045</v>
          </cell>
        </row>
        <row r="16">
          <cell r="A16" t="str">
            <v>Hawaii</v>
          </cell>
          <cell r="B16">
            <v>79788285.200000003</v>
          </cell>
          <cell r="C16">
            <v>82954988.804394633</v>
          </cell>
          <cell r="D16">
            <v>86743885.275021583</v>
          </cell>
          <cell r="E16">
            <v>93208946.289160058</v>
          </cell>
          <cell r="F16">
            <v>96956268.989837438</v>
          </cell>
          <cell r="G16">
            <v>104898266.87987401</v>
          </cell>
          <cell r="H16">
            <v>105229351.53885017</v>
          </cell>
          <cell r="I16">
            <v>103896529.17241026</v>
          </cell>
          <cell r="J16">
            <v>105435896.71234263</v>
          </cell>
          <cell r="K16">
            <v>109649059.14143339</v>
          </cell>
          <cell r="L16">
            <v>113775347.27029759</v>
          </cell>
          <cell r="M16">
            <v>116139581.16939391</v>
          </cell>
          <cell r="N16">
            <v>120224601.4126628</v>
          </cell>
          <cell r="O16">
            <v>123866637.43361658</v>
          </cell>
          <cell r="P16">
            <v>128196619.90598732</v>
          </cell>
          <cell r="Q16">
            <v>129186367.27666411</v>
          </cell>
          <cell r="R16">
            <v>143904271.06415319</v>
          </cell>
          <cell r="S16">
            <v>152857806.15605584</v>
          </cell>
        </row>
        <row r="17">
          <cell r="A17" t="str">
            <v>Idaho</v>
          </cell>
          <cell r="B17">
            <v>101461216</v>
          </cell>
          <cell r="C17">
            <v>108418593.02373448</v>
          </cell>
          <cell r="D17">
            <v>117003236.62900408</v>
          </cell>
          <cell r="E17">
            <v>126246223.41459519</v>
          </cell>
          <cell r="F17">
            <v>132817649.69630755</v>
          </cell>
          <cell r="G17">
            <v>138820019.87833804</v>
          </cell>
          <cell r="H17">
            <v>139599258.46590909</v>
          </cell>
          <cell r="I17">
            <v>139153180.91347152</v>
          </cell>
          <cell r="J17">
            <v>141148009.17519709</v>
          </cell>
          <cell r="K17">
            <v>145716825.67906064</v>
          </cell>
          <cell r="L17">
            <v>151224964.78518406</v>
          </cell>
          <cell r="M17">
            <v>157652363.05099049</v>
          </cell>
          <cell r="N17">
            <v>166084935.08865535</v>
          </cell>
          <cell r="O17">
            <v>174748820.02955645</v>
          </cell>
          <cell r="P17">
            <v>183361845.18577605</v>
          </cell>
          <cell r="Q17">
            <v>189538839.51898891</v>
          </cell>
          <cell r="R17">
            <v>212168169.43324989</v>
          </cell>
          <cell r="S17">
            <v>225368994.78997946</v>
          </cell>
        </row>
        <row r="18">
          <cell r="A18" t="str">
            <v>Illinois</v>
          </cell>
          <cell r="B18">
            <v>1134700362.4000001</v>
          </cell>
          <cell r="C18">
            <v>1192217056.9019535</v>
          </cell>
          <cell r="D18">
            <v>1260153130.7851865</v>
          </cell>
          <cell r="E18">
            <v>1341578524.7581589</v>
          </cell>
          <cell r="F18">
            <v>1369478952.4461958</v>
          </cell>
          <cell r="G18">
            <v>1381215078.905381</v>
          </cell>
          <cell r="H18">
            <v>1371517876.0085988</v>
          </cell>
          <cell r="I18">
            <v>1350833960.1747987</v>
          </cell>
          <cell r="J18">
            <v>1353355933.1356072</v>
          </cell>
          <cell r="K18">
            <v>1376494200.5046949</v>
          </cell>
          <cell r="L18">
            <v>1406435917.2429724</v>
          </cell>
          <cell r="M18">
            <v>1429202172.2107949</v>
          </cell>
          <cell r="N18">
            <v>1466759448.4570642</v>
          </cell>
          <cell r="O18">
            <v>1501896568.723047</v>
          </cell>
          <cell r="P18">
            <v>1548127824.3696668</v>
          </cell>
          <cell r="Q18">
            <v>1564742184.3655856</v>
          </cell>
          <cell r="R18">
            <v>1706229410.0925431</v>
          </cell>
          <cell r="S18">
            <v>1812388767.1785431</v>
          </cell>
        </row>
        <row r="19">
          <cell r="A19" t="str">
            <v>Indiana</v>
          </cell>
          <cell r="B19">
            <v>615530206</v>
          </cell>
          <cell r="C19">
            <v>650392238.74355948</v>
          </cell>
          <cell r="D19">
            <v>690287966.24748683</v>
          </cell>
          <cell r="E19">
            <v>732522564.66552901</v>
          </cell>
          <cell r="F19">
            <v>763329886.96015668</v>
          </cell>
          <cell r="G19">
            <v>797978488.50900686</v>
          </cell>
          <cell r="H19">
            <v>796267204.31786001</v>
          </cell>
          <cell r="I19">
            <v>788841269.41202891</v>
          </cell>
          <cell r="J19">
            <v>796283213.25417817</v>
          </cell>
          <cell r="K19">
            <v>815759609.36782122</v>
          </cell>
          <cell r="L19">
            <v>842790559.86935699</v>
          </cell>
          <cell r="M19">
            <v>863780887.82350469</v>
          </cell>
          <cell r="N19">
            <v>895134957.85279441</v>
          </cell>
          <cell r="O19">
            <v>926798530.2175473</v>
          </cell>
          <cell r="P19">
            <v>969897996.9449445</v>
          </cell>
          <cell r="Q19">
            <v>989982506.15474045</v>
          </cell>
          <cell r="R19">
            <v>1053393844.4269543</v>
          </cell>
          <cell r="S19">
            <v>1118934628.4629357</v>
          </cell>
        </row>
        <row r="20">
          <cell r="A20" t="str">
            <v>Iowa</v>
          </cell>
          <cell r="B20">
            <v>258701508.40000004</v>
          </cell>
          <cell r="C20">
            <v>270718066.3747493</v>
          </cell>
          <cell r="D20">
            <v>285736640.22106785</v>
          </cell>
          <cell r="E20">
            <v>304486616.08784342</v>
          </cell>
          <cell r="F20">
            <v>313754678.21394026</v>
          </cell>
          <cell r="G20">
            <v>325782364.68658316</v>
          </cell>
          <cell r="H20">
            <v>325977395.19168347</v>
          </cell>
          <cell r="I20">
            <v>324061856.13530093</v>
          </cell>
          <cell r="J20">
            <v>329046011.29130471</v>
          </cell>
          <cell r="K20">
            <v>338959488.58623052</v>
          </cell>
          <cell r="L20">
            <v>352161531.59514171</v>
          </cell>
          <cell r="M20">
            <v>361970733.72626907</v>
          </cell>
          <cell r="N20">
            <v>375725050.21709692</v>
          </cell>
          <cell r="O20">
            <v>391132554.85265648</v>
          </cell>
          <cell r="P20">
            <v>406600454.54836249</v>
          </cell>
          <cell r="Q20">
            <v>416138251.23861372</v>
          </cell>
          <cell r="R20">
            <v>454638763.89631754</v>
          </cell>
          <cell r="S20">
            <v>482925791.76966137</v>
          </cell>
        </row>
        <row r="21">
          <cell r="A21" t="str">
            <v>Kansas</v>
          </cell>
          <cell r="B21">
            <v>229376828</v>
          </cell>
          <cell r="C21">
            <v>240833503.65595829</v>
          </cell>
          <cell r="D21">
            <v>254286864.53651994</v>
          </cell>
          <cell r="E21">
            <v>270597018.79065651</v>
          </cell>
          <cell r="F21">
            <v>281032760.61393291</v>
          </cell>
          <cell r="G21">
            <v>294143746.24228573</v>
          </cell>
          <cell r="H21">
            <v>295264881.75937617</v>
          </cell>
          <cell r="I21">
            <v>294210983.71016228</v>
          </cell>
          <cell r="J21">
            <v>298328506.04771519</v>
          </cell>
          <cell r="K21">
            <v>305924596.65551382</v>
          </cell>
          <cell r="L21">
            <v>316689050.15036809</v>
          </cell>
          <cell r="M21">
            <v>324163952.88081264</v>
          </cell>
          <cell r="N21">
            <v>335274029.11319053</v>
          </cell>
          <cell r="O21">
            <v>346799749.93482566</v>
          </cell>
          <cell r="P21">
            <v>360024001.39524323</v>
          </cell>
          <cell r="Q21">
            <v>366341724.32672155</v>
          </cell>
          <cell r="R21">
            <v>397742124.41843456</v>
          </cell>
          <cell r="S21">
            <v>422489117.97306484</v>
          </cell>
        </row>
        <row r="22">
          <cell r="A22" t="str">
            <v>Kentucky</v>
          </cell>
          <cell r="B22">
            <v>375617291.19999999</v>
          </cell>
          <cell r="C22">
            <v>396378926.94460607</v>
          </cell>
          <cell r="D22">
            <v>421873118.69705796</v>
          </cell>
          <cell r="E22">
            <v>449124794.91204107</v>
          </cell>
          <cell r="F22">
            <v>469242085.00008672</v>
          </cell>
          <cell r="G22">
            <v>487657341.69935924</v>
          </cell>
          <cell r="H22">
            <v>487041436.96808803</v>
          </cell>
          <cell r="I22">
            <v>480332990.18022853</v>
          </cell>
          <cell r="J22">
            <v>483167299.69341272</v>
          </cell>
          <cell r="K22">
            <v>497465956.15092468</v>
          </cell>
          <cell r="L22">
            <v>514063854.40542418</v>
          </cell>
          <cell r="M22">
            <v>532605646.02712899</v>
          </cell>
          <cell r="N22">
            <v>550558029.41471338</v>
          </cell>
          <cell r="O22">
            <v>570870247.89269233</v>
          </cell>
          <cell r="P22">
            <v>592410691.74763417</v>
          </cell>
          <cell r="Q22">
            <v>605199474.4404155</v>
          </cell>
          <cell r="R22">
            <v>663069688.37400532</v>
          </cell>
          <cell r="S22">
            <v>704325015.12234747</v>
          </cell>
        </row>
        <row r="23">
          <cell r="A23" t="str">
            <v>Louisiana</v>
          </cell>
          <cell r="B23">
            <v>360095973.60000002</v>
          </cell>
          <cell r="C23">
            <v>352155620.90746212</v>
          </cell>
          <cell r="D23">
            <v>376909828.41059077</v>
          </cell>
          <cell r="E23">
            <v>406520326.46415502</v>
          </cell>
          <cell r="F23">
            <v>416653083.50019079</v>
          </cell>
          <cell r="G23">
            <v>428910072.17316753</v>
          </cell>
          <cell r="H23">
            <v>429089203.82476199</v>
          </cell>
          <cell r="I23">
            <v>424880147.84866464</v>
          </cell>
          <cell r="J23">
            <v>427300145.30336773</v>
          </cell>
          <cell r="K23">
            <v>436532149.57674819</v>
          </cell>
          <cell r="L23">
            <v>450651043.00412053</v>
          </cell>
          <cell r="M23">
            <v>464099316.35317165</v>
          </cell>
          <cell r="N23">
            <v>478599809.14561307</v>
          </cell>
          <cell r="O23">
            <v>491211779.27417463</v>
          </cell>
          <cell r="P23">
            <v>511332305.34376162</v>
          </cell>
          <cell r="Q23">
            <v>521351972.59846842</v>
          </cell>
          <cell r="R23">
            <v>540886415.79355931</v>
          </cell>
          <cell r="S23">
            <v>574539659.50014901</v>
          </cell>
        </row>
        <row r="24">
          <cell r="A24" t="str">
            <v>Maine</v>
          </cell>
          <cell r="B24">
            <v>132001463.60000001</v>
          </cell>
          <cell r="C24">
            <v>137030935.01387051</v>
          </cell>
          <cell r="D24">
            <v>143335264.35503364</v>
          </cell>
          <cell r="E24">
            <v>149829239.03146827</v>
          </cell>
          <cell r="F24">
            <v>152453666.66689801</v>
          </cell>
          <cell r="G24">
            <v>158032500.58027777</v>
          </cell>
          <cell r="H24">
            <v>155263315.01820225</v>
          </cell>
          <cell r="I24">
            <v>153096552.73571283</v>
          </cell>
          <cell r="J24">
            <v>151890957.33292946</v>
          </cell>
          <cell r="K24">
            <v>154747295.66495043</v>
          </cell>
          <cell r="L24">
            <v>157536462.69656423</v>
          </cell>
          <cell r="M24">
            <v>162566200.84705675</v>
          </cell>
          <cell r="N24">
            <v>166157742.05828381</v>
          </cell>
          <cell r="O24">
            <v>169987953.53711584</v>
          </cell>
          <cell r="P24">
            <v>177193189.48629573</v>
          </cell>
          <cell r="Q24">
            <v>179774711.11876437</v>
          </cell>
          <cell r="R24">
            <v>198186230.40639785</v>
          </cell>
          <cell r="S24">
            <v>210517117.84673327</v>
          </cell>
        </row>
        <row r="25">
          <cell r="A25" t="str">
            <v>Maryland</v>
          </cell>
          <cell r="B25">
            <v>394897732.80000007</v>
          </cell>
          <cell r="C25">
            <v>412722237.48066264</v>
          </cell>
          <cell r="D25">
            <v>435209354.28870589</v>
          </cell>
          <cell r="E25">
            <v>460576028.26291269</v>
          </cell>
          <cell r="F25">
            <v>473258843.2210477</v>
          </cell>
          <cell r="G25">
            <v>488138419.8674776</v>
          </cell>
          <cell r="H25">
            <v>484792250.61584949</v>
          </cell>
          <cell r="I25">
            <v>481355523.81139386</v>
          </cell>
          <cell r="J25">
            <v>488105345.9136253</v>
          </cell>
          <cell r="K25">
            <v>502976856.41342962</v>
          </cell>
          <cell r="L25">
            <v>519848902.26183999</v>
          </cell>
          <cell r="M25">
            <v>535197019.77288252</v>
          </cell>
          <cell r="N25">
            <v>554791529.26810849</v>
          </cell>
          <cell r="O25">
            <v>572324067.26589906</v>
          </cell>
          <cell r="P25">
            <v>597033350.27828705</v>
          </cell>
          <cell r="Q25">
            <v>609883618.56034768</v>
          </cell>
          <cell r="R25">
            <v>674367154.79299009</v>
          </cell>
          <cell r="S25">
            <v>716325395.09131885</v>
          </cell>
        </row>
        <row r="26">
          <cell r="A26" t="str">
            <v>Massachusetts</v>
          </cell>
          <cell r="B26">
            <v>569113807.60000002</v>
          </cell>
          <cell r="C26">
            <v>594664283.16484725</v>
          </cell>
          <cell r="D26">
            <v>626638076.92523265</v>
          </cell>
          <cell r="E26">
            <v>669693748.1952343</v>
          </cell>
          <cell r="F26">
            <v>689564985.1632508</v>
          </cell>
          <cell r="G26">
            <v>701778742.86857224</v>
          </cell>
          <cell r="H26">
            <v>697427236.97616136</v>
          </cell>
          <cell r="I26">
            <v>694835605.18431485</v>
          </cell>
          <cell r="J26">
            <v>702783671.17702723</v>
          </cell>
          <cell r="K26">
            <v>723339950.03275669</v>
          </cell>
          <cell r="L26">
            <v>747104154.98937583</v>
          </cell>
          <cell r="M26">
            <v>766501538.68947971</v>
          </cell>
          <cell r="N26">
            <v>791929937.31384635</v>
          </cell>
          <cell r="O26">
            <v>819373655.9829551</v>
          </cell>
          <cell r="P26">
            <v>846147007.39740455</v>
          </cell>
          <cell r="Q26">
            <v>860053497.71439409</v>
          </cell>
          <cell r="R26">
            <v>923759964.90767801</v>
          </cell>
          <cell r="S26">
            <v>981235098.90567064</v>
          </cell>
        </row>
        <row r="27">
          <cell r="A27" t="str">
            <v>Michigan</v>
          </cell>
          <cell r="B27">
            <v>850485995.60000014</v>
          </cell>
          <cell r="C27">
            <v>886651568.55084515</v>
          </cell>
          <cell r="D27">
            <v>928419971.96524465</v>
          </cell>
          <cell r="E27">
            <v>971415921.84989882</v>
          </cell>
          <cell r="F27">
            <v>988700525.03435636</v>
          </cell>
          <cell r="G27">
            <v>1012144603.7294492</v>
          </cell>
          <cell r="H27">
            <v>999510183.5462991</v>
          </cell>
          <cell r="I27">
            <v>982206672.15748918</v>
          </cell>
          <cell r="J27">
            <v>979988078.52960944</v>
          </cell>
          <cell r="K27">
            <v>994896727.5231148</v>
          </cell>
          <cell r="L27">
            <v>1018986335.9519929</v>
          </cell>
          <cell r="M27">
            <v>1039456737.9993101</v>
          </cell>
          <cell r="N27">
            <v>1071467614.2511067</v>
          </cell>
          <cell r="O27">
            <v>1103676485.7536132</v>
          </cell>
          <cell r="P27">
            <v>1141583594.41956</v>
          </cell>
          <cell r="Q27">
            <v>1156664658.9531517</v>
          </cell>
          <cell r="R27">
            <v>1226821047.5417593</v>
          </cell>
          <cell r="S27">
            <v>1303152244.7982538</v>
          </cell>
        </row>
        <row r="28">
          <cell r="A28" t="str">
            <v>Minnesota</v>
          </cell>
          <cell r="B28">
            <v>405742981.19999999</v>
          </cell>
          <cell r="C28">
            <v>426117354.9722507</v>
          </cell>
          <cell r="D28">
            <v>449339799.51660967</v>
          </cell>
          <cell r="E28">
            <v>475877097.51350421</v>
          </cell>
          <cell r="F28">
            <v>492858778.05499727</v>
          </cell>
          <cell r="G28">
            <v>510828680.42585421</v>
          </cell>
          <cell r="H28">
            <v>509459066.46174264</v>
          </cell>
          <cell r="I28">
            <v>508421069.44833267</v>
          </cell>
          <cell r="J28">
            <v>515003783.31571126</v>
          </cell>
          <cell r="K28">
            <v>530017269.01178521</v>
          </cell>
          <cell r="L28">
            <v>546751020.75089729</v>
          </cell>
          <cell r="M28">
            <v>565202693.88923264</v>
          </cell>
          <cell r="N28">
            <v>592404249.37256563</v>
          </cell>
          <cell r="O28">
            <v>615633584.23678863</v>
          </cell>
          <cell r="P28">
            <v>644913009.37555933</v>
          </cell>
          <cell r="Q28">
            <v>660011334.41083121</v>
          </cell>
          <cell r="R28">
            <v>719757527.30568337</v>
          </cell>
          <cell r="S28">
            <v>764539897.07648468</v>
          </cell>
        </row>
        <row r="29">
          <cell r="A29" t="str">
            <v>Mississippi</v>
          </cell>
          <cell r="B29">
            <v>241999755.59999999</v>
          </cell>
          <cell r="C29">
            <v>252436559.56670815</v>
          </cell>
          <cell r="D29">
            <v>268145589.48995736</v>
          </cell>
          <cell r="E29">
            <v>286131694.59125167</v>
          </cell>
          <cell r="F29">
            <v>293350315.15584534</v>
          </cell>
          <cell r="G29">
            <v>298938096.48835826</v>
          </cell>
          <cell r="H29">
            <v>297314913.10976988</v>
          </cell>
          <cell r="I29">
            <v>294448453.61059368</v>
          </cell>
          <cell r="J29">
            <v>295443577.61259419</v>
          </cell>
          <cell r="K29">
            <v>300574232.97239339</v>
          </cell>
          <cell r="L29">
            <v>308230182.93053687</v>
          </cell>
          <cell r="M29">
            <v>315648184.05240965</v>
          </cell>
          <cell r="N29">
            <v>323926229.70679945</v>
          </cell>
          <cell r="O29">
            <v>334792483.52204919</v>
          </cell>
          <cell r="P29">
            <v>343849914.78061956</v>
          </cell>
          <cell r="Q29">
            <v>348299977.04677409</v>
          </cell>
          <cell r="R29">
            <v>374521784.84474611</v>
          </cell>
          <cell r="S29">
            <v>397824039.31219375</v>
          </cell>
        </row>
        <row r="30">
          <cell r="A30" t="str">
            <v>Missouri</v>
          </cell>
          <cell r="B30">
            <v>501937910.40000004</v>
          </cell>
          <cell r="C30">
            <v>528080960.21604943</v>
          </cell>
          <cell r="D30">
            <v>557053889.80594397</v>
          </cell>
          <cell r="E30">
            <v>591885341.26161051</v>
          </cell>
          <cell r="F30">
            <v>616406680.91516542</v>
          </cell>
          <cell r="G30">
            <v>633166850.98014021</v>
          </cell>
          <cell r="H30">
            <v>629216700.24300587</v>
          </cell>
          <cell r="I30">
            <v>622265180.12788308</v>
          </cell>
          <cell r="J30">
            <v>625570889.55265224</v>
          </cell>
          <cell r="K30">
            <v>639353590.46187866</v>
          </cell>
          <cell r="L30">
            <v>659390711.88784468</v>
          </cell>
          <cell r="M30">
            <v>677154240.53134704</v>
          </cell>
          <cell r="N30">
            <v>700258606.14002466</v>
          </cell>
          <cell r="O30">
            <v>724489555.50636148</v>
          </cell>
          <cell r="P30">
            <v>750388951.54645348</v>
          </cell>
          <cell r="Q30">
            <v>766400958.109478</v>
          </cell>
          <cell r="R30">
            <v>834440139.39797246</v>
          </cell>
          <cell r="S30">
            <v>886357910.94806921</v>
          </cell>
        </row>
        <row r="31">
          <cell r="A31" t="str">
            <v>Montana</v>
          </cell>
          <cell r="B31">
            <v>68560098</v>
          </cell>
          <cell r="C31">
            <v>71881805.527066976</v>
          </cell>
          <cell r="D31">
            <v>75955486.467104778</v>
          </cell>
          <cell r="E31">
            <v>80863486.058566689</v>
          </cell>
          <cell r="F31">
            <v>82213093.471877515</v>
          </cell>
          <cell r="G31">
            <v>85829411.610484853</v>
          </cell>
          <cell r="H31">
            <v>85221829.918549895</v>
          </cell>
          <cell r="I31">
            <v>85071258.102845997</v>
          </cell>
          <cell r="J31">
            <v>87227376.791652247</v>
          </cell>
          <cell r="K31">
            <v>89616504.290821329</v>
          </cell>
          <cell r="L31">
            <v>92787352.922502264</v>
          </cell>
          <cell r="M31">
            <v>95837919.006481841</v>
          </cell>
          <cell r="N31">
            <v>100018824.232048</v>
          </cell>
          <cell r="O31">
            <v>104439139.70096961</v>
          </cell>
          <cell r="P31">
            <v>110143214.6359781</v>
          </cell>
          <cell r="Q31">
            <v>113617161.84921283</v>
          </cell>
          <cell r="R31">
            <v>125236462.85718143</v>
          </cell>
          <cell r="S31">
            <v>133028511.39532143</v>
          </cell>
        </row>
        <row r="32">
          <cell r="A32" t="str">
            <v>Nebraska</v>
          </cell>
          <cell r="B32">
            <v>160595398.40000001</v>
          </cell>
          <cell r="C32">
            <v>168714582.06940126</v>
          </cell>
          <cell r="D32">
            <v>178846081.15230444</v>
          </cell>
          <cell r="E32">
            <v>189973490.04720899</v>
          </cell>
          <cell r="F32">
            <v>198055535.21150672</v>
          </cell>
          <cell r="G32">
            <v>204722499.05489868</v>
          </cell>
          <cell r="H32">
            <v>205621469.75136146</v>
          </cell>
          <cell r="I32">
            <v>206015095.54926547</v>
          </cell>
          <cell r="J32">
            <v>210075788.1890642</v>
          </cell>
          <cell r="K32">
            <v>217434016.84910056</v>
          </cell>
          <cell r="L32">
            <v>226053812.03140226</v>
          </cell>
          <cell r="M32">
            <v>234129576.65742832</v>
          </cell>
          <cell r="N32">
            <v>243915957.68541786</v>
          </cell>
          <cell r="O32">
            <v>254494246.93430832</v>
          </cell>
          <cell r="P32">
            <v>265122818.24994174</v>
          </cell>
          <cell r="Q32">
            <v>271292863.65437061</v>
          </cell>
          <cell r="R32">
            <v>298659372.67800826</v>
          </cell>
          <cell r="S32">
            <v>317241567.31353843</v>
          </cell>
        </row>
        <row r="33">
          <cell r="A33" t="str">
            <v>Nevada</v>
          </cell>
          <cell r="B33">
            <v>165173098</v>
          </cell>
          <cell r="C33">
            <v>179600949.83330771</v>
          </cell>
          <cell r="D33">
            <v>196248864.2593495</v>
          </cell>
          <cell r="E33">
            <v>211298169.50263223</v>
          </cell>
          <cell r="F33">
            <v>224412746.01532683</v>
          </cell>
          <cell r="G33">
            <v>234059572.99605414</v>
          </cell>
          <cell r="H33">
            <v>234055888.01334259</v>
          </cell>
          <cell r="I33">
            <v>232452270.91062862</v>
          </cell>
          <cell r="J33">
            <v>235159716.24476188</v>
          </cell>
          <cell r="K33">
            <v>242542246.72528276</v>
          </cell>
          <cell r="L33">
            <v>252433217.31565389</v>
          </cell>
          <cell r="M33">
            <v>261166926.56878653</v>
          </cell>
          <cell r="N33">
            <v>274678803.62508631</v>
          </cell>
          <cell r="O33">
            <v>285817524.70253378</v>
          </cell>
          <cell r="P33">
            <v>301569768.66940826</v>
          </cell>
          <cell r="Q33">
            <v>311489622.8128559</v>
          </cell>
          <cell r="R33">
            <v>327202972.19711435</v>
          </cell>
          <cell r="S33">
            <v>347561112.17501444</v>
          </cell>
        </row>
        <row r="34">
          <cell r="A34" t="str">
            <v>New Hampshire</v>
          </cell>
          <cell r="B34">
            <v>111280610</v>
          </cell>
          <cell r="C34">
            <v>116363768.48905921</v>
          </cell>
          <cell r="D34">
            <v>122016744.72423558</v>
          </cell>
          <cell r="E34">
            <v>127817582.42681292</v>
          </cell>
          <cell r="F34">
            <v>132605869.76748793</v>
          </cell>
          <cell r="G34">
            <v>133373460.96123388</v>
          </cell>
          <cell r="H34">
            <v>131747292.40758979</v>
          </cell>
          <cell r="I34">
            <v>130102896.05820288</v>
          </cell>
          <cell r="J34">
            <v>129058087.10167892</v>
          </cell>
          <cell r="K34">
            <v>132075442.46677457</v>
          </cell>
          <cell r="L34">
            <v>134020446.47841051</v>
          </cell>
          <cell r="M34">
            <v>135892118.47559458</v>
          </cell>
          <cell r="N34">
            <v>140297068.2879402</v>
          </cell>
          <cell r="O34">
            <v>145100874.47106522</v>
          </cell>
          <cell r="P34">
            <v>149398175.59329987</v>
          </cell>
          <cell r="Q34">
            <v>151448336.04448211</v>
          </cell>
          <cell r="R34">
            <v>165325823.16464138</v>
          </cell>
          <cell r="S34">
            <v>175612179.1452947</v>
          </cell>
        </row>
        <row r="35">
          <cell r="A35" t="str">
            <v>New Jersey</v>
          </cell>
          <cell r="B35">
            <v>863818589.60000014</v>
          </cell>
          <cell r="C35">
            <v>904744657.50942934</v>
          </cell>
          <cell r="D35">
            <v>954685540.69925821</v>
          </cell>
          <cell r="E35">
            <v>1011442551.758409</v>
          </cell>
          <cell r="F35">
            <v>1030347223.5719559</v>
          </cell>
          <cell r="G35">
            <v>1068015996.6300638</v>
          </cell>
          <cell r="H35">
            <v>1058383637.489543</v>
          </cell>
          <cell r="I35">
            <v>1051181606.9397532</v>
          </cell>
          <cell r="J35">
            <v>1061926601.7496685</v>
          </cell>
          <cell r="K35">
            <v>1087873482.6168923</v>
          </cell>
          <cell r="L35">
            <v>1116667086.6107535</v>
          </cell>
          <cell r="M35">
            <v>1143963495.1792347</v>
          </cell>
          <cell r="N35">
            <v>1183683412.0114412</v>
          </cell>
          <cell r="O35">
            <v>1208925761.4808614</v>
          </cell>
          <cell r="P35">
            <v>1252963971.5603368</v>
          </cell>
          <cell r="Q35">
            <v>1276400979.4230726</v>
          </cell>
          <cell r="R35">
            <v>1445642347.4484153</v>
          </cell>
          <cell r="S35">
            <v>1535588319.117662</v>
          </cell>
        </row>
        <row r="36">
          <cell r="A36" t="str">
            <v>New Mexico</v>
          </cell>
          <cell r="B36">
            <v>180803324.80000001</v>
          </cell>
          <cell r="C36">
            <v>189998703.57612157</v>
          </cell>
          <cell r="D36">
            <v>201347667.79876262</v>
          </cell>
          <cell r="E36">
            <v>214147467.03473532</v>
          </cell>
          <cell r="F36">
            <v>221555786.23374128</v>
          </cell>
          <cell r="G36">
            <v>233963890.2694661</v>
          </cell>
          <cell r="H36">
            <v>234863235.52850211</v>
          </cell>
          <cell r="I36">
            <v>230074318.20350569</v>
          </cell>
          <cell r="J36">
            <v>234527349.776795</v>
          </cell>
          <cell r="K36">
            <v>236372741.98044708</v>
          </cell>
          <cell r="L36">
            <v>242484746.29759458</v>
          </cell>
          <cell r="M36">
            <v>247916764.20598313</v>
          </cell>
          <cell r="N36">
            <v>255736671.61549279</v>
          </cell>
          <cell r="O36">
            <v>264298012.06995502</v>
          </cell>
          <cell r="P36">
            <v>272062367.19762307</v>
          </cell>
          <cell r="Q36">
            <v>277239729.17294914</v>
          </cell>
          <cell r="R36">
            <v>289264666.91320318</v>
          </cell>
          <cell r="S36">
            <v>307262335.27219367</v>
          </cell>
        </row>
        <row r="37">
          <cell r="A37" t="str">
            <v>New York</v>
          </cell>
          <cell r="B37">
            <v>1589062518.4000001</v>
          </cell>
          <cell r="C37">
            <v>1656226892.1736386</v>
          </cell>
          <cell r="D37">
            <v>1735638893.7598062</v>
          </cell>
          <cell r="E37">
            <v>1852204163.3608119</v>
          </cell>
          <cell r="F37">
            <v>1881663597.0911674</v>
          </cell>
          <cell r="G37">
            <v>1901344712.8007479</v>
          </cell>
          <cell r="H37">
            <v>1875390635.4701805</v>
          </cell>
          <cell r="I37">
            <v>1849541432.4940438</v>
          </cell>
          <cell r="J37">
            <v>1860469615.7119777</v>
          </cell>
          <cell r="K37">
            <v>1905691458.1859596</v>
          </cell>
          <cell r="L37">
            <v>1959252733.3394835</v>
          </cell>
          <cell r="M37">
            <v>2006814391.9949801</v>
          </cell>
          <cell r="N37">
            <v>2060272804.9253304</v>
          </cell>
          <cell r="O37">
            <v>2088540586.6466277</v>
          </cell>
          <cell r="P37">
            <v>2158743462.0181513</v>
          </cell>
          <cell r="Q37">
            <v>2183342905.4110069</v>
          </cell>
          <cell r="R37">
            <v>2437712101.4054756</v>
          </cell>
          <cell r="S37">
            <v>2589383352.5955076</v>
          </cell>
        </row>
        <row r="38">
          <cell r="A38" t="str">
            <v>North Carolina</v>
          </cell>
          <cell r="B38">
            <v>679372076.39999998</v>
          </cell>
          <cell r="C38">
            <v>726110584.46886289</v>
          </cell>
          <cell r="D38">
            <v>781486464.3890512</v>
          </cell>
          <cell r="E38">
            <v>845356647.21934783</v>
          </cell>
          <cell r="F38">
            <v>892161299.76245117</v>
          </cell>
          <cell r="G38">
            <v>922793949.19334698</v>
          </cell>
          <cell r="H38">
            <v>927987610.8407259</v>
          </cell>
          <cell r="I38">
            <v>928570322.41129041</v>
          </cell>
          <cell r="J38">
            <v>943791933.53896773</v>
          </cell>
          <cell r="K38">
            <v>969338317.11471188</v>
          </cell>
          <cell r="L38">
            <v>1003341967.0907362</v>
          </cell>
          <cell r="M38">
            <v>1032480202.3518513</v>
          </cell>
          <cell r="N38">
            <v>1073964101.204689</v>
          </cell>
          <cell r="O38">
            <v>1118619561.3318336</v>
          </cell>
          <cell r="P38">
            <v>1162523714.6984067</v>
          </cell>
          <cell r="Q38">
            <v>1193873586.6404269</v>
          </cell>
          <cell r="R38">
            <v>1245127665.8283157</v>
          </cell>
          <cell r="S38">
            <v>1322597876.8752327</v>
          </cell>
        </row>
        <row r="39">
          <cell r="A39" t="str">
            <v>North Dakota</v>
          </cell>
          <cell r="B39">
            <v>51577289.200000003</v>
          </cell>
          <cell r="C39">
            <v>53323426.557558715</v>
          </cell>
          <cell r="D39">
            <v>56252546.891049705</v>
          </cell>
          <cell r="E39">
            <v>59264089.596891195</v>
          </cell>
          <cell r="F39">
            <v>61452276.247933887</v>
          </cell>
          <cell r="G39">
            <v>63679753.408499114</v>
          </cell>
          <cell r="H39">
            <v>64010123.665162526</v>
          </cell>
          <cell r="I39">
            <v>65363496.145889699</v>
          </cell>
          <cell r="J39">
            <v>69376100.697177082</v>
          </cell>
          <cell r="K39">
            <v>73007550.482803181</v>
          </cell>
          <cell r="L39">
            <v>77134707.871371716</v>
          </cell>
          <cell r="M39">
            <v>79844648.8033503</v>
          </cell>
          <cell r="N39">
            <v>82048513.802213699</v>
          </cell>
          <cell r="O39">
            <v>86253911.954857185</v>
          </cell>
          <cell r="P39">
            <v>90823466.68222025</v>
          </cell>
          <cell r="Q39">
            <v>94264665.44125165</v>
          </cell>
          <cell r="R39">
            <v>104173376.36586727</v>
          </cell>
          <cell r="S39">
            <v>110654907.27552293</v>
          </cell>
        </row>
        <row r="40">
          <cell r="A40" t="str">
            <v>Ohio</v>
          </cell>
          <cell r="B40">
            <v>915926372</v>
          </cell>
          <cell r="C40">
            <v>957690213.28038073</v>
          </cell>
          <cell r="D40">
            <v>1006145958.4481292</v>
          </cell>
          <cell r="E40">
            <v>1062471999.9588948</v>
          </cell>
          <cell r="F40">
            <v>1089493463.124789</v>
          </cell>
          <cell r="G40">
            <v>1131334027.7548585</v>
          </cell>
          <cell r="H40">
            <v>1117813279.4691429</v>
          </cell>
          <cell r="I40">
            <v>1101872191.9943295</v>
          </cell>
          <cell r="J40">
            <v>1107139288.4655855</v>
          </cell>
          <cell r="K40">
            <v>1130265206.9343958</v>
          </cell>
          <cell r="L40">
            <v>1159494236.8082924</v>
          </cell>
          <cell r="M40">
            <v>1186757805.4552593</v>
          </cell>
          <cell r="N40">
            <v>1229806091.9227741</v>
          </cell>
          <cell r="O40">
            <v>1270341266.4391541</v>
          </cell>
          <cell r="P40">
            <v>1320263229.310636</v>
          </cell>
          <cell r="Q40">
            <v>1342837864.6371653</v>
          </cell>
          <cell r="R40">
            <v>1426904245.663919</v>
          </cell>
          <cell r="S40">
            <v>1515684357.205162</v>
          </cell>
        </row>
        <row r="41">
          <cell r="A41" t="str">
            <v>Oklahoma</v>
          </cell>
          <cell r="B41">
            <v>333831290.40000004</v>
          </cell>
          <cell r="C41">
            <v>354716393.15267676</v>
          </cell>
          <cell r="D41">
            <v>375514942.75736076</v>
          </cell>
          <cell r="E41">
            <v>401172954.92656887</v>
          </cell>
          <cell r="F41">
            <v>419926421.02628911</v>
          </cell>
          <cell r="G41">
            <v>438738723.8255204</v>
          </cell>
          <cell r="H41">
            <v>441516230.6371218</v>
          </cell>
          <cell r="I41">
            <v>441523404.26999199</v>
          </cell>
          <cell r="J41">
            <v>447876570.60204977</v>
          </cell>
          <cell r="K41">
            <v>461326144.63206023</v>
          </cell>
          <cell r="L41">
            <v>480406404.63590533</v>
          </cell>
          <cell r="M41">
            <v>498050243.99016297</v>
          </cell>
          <cell r="N41">
            <v>515217170.17466986</v>
          </cell>
          <cell r="O41">
            <v>535920924.75411016</v>
          </cell>
          <cell r="P41">
            <v>558546391.31795359</v>
          </cell>
          <cell r="Q41">
            <v>572127643.57784986</v>
          </cell>
          <cell r="R41">
            <v>603092973.00458622</v>
          </cell>
          <cell r="S41">
            <v>640616627.15012026</v>
          </cell>
        </row>
        <row r="42">
          <cell r="A42" t="str">
            <v>Oregon</v>
          </cell>
          <cell r="B42">
            <v>270846640.80000001</v>
          </cell>
          <cell r="C42">
            <v>285723509.00135034</v>
          </cell>
          <cell r="D42">
            <v>303659864.68414575</v>
          </cell>
          <cell r="E42">
            <v>324043129.85797375</v>
          </cell>
          <cell r="F42">
            <v>338675806.94528461</v>
          </cell>
          <cell r="G42">
            <v>348088645.95294005</v>
          </cell>
          <cell r="H42">
            <v>347251543.87585133</v>
          </cell>
          <cell r="I42">
            <v>343120381.17789298</v>
          </cell>
          <cell r="J42">
            <v>346153809.70777279</v>
          </cell>
          <cell r="K42">
            <v>355196032.93960267</v>
          </cell>
          <cell r="L42">
            <v>369332780.46727467</v>
          </cell>
          <cell r="M42">
            <v>381792196.13708365</v>
          </cell>
          <cell r="N42">
            <v>398638048.72413361</v>
          </cell>
          <cell r="O42">
            <v>413529812.84443372</v>
          </cell>
          <cell r="P42">
            <v>430963782.41161174</v>
          </cell>
          <cell r="Q42">
            <v>439293261.93139625</v>
          </cell>
          <cell r="R42">
            <v>474050774.57213616</v>
          </cell>
          <cell r="S42">
            <v>503545592.30122966</v>
          </cell>
        </row>
        <row r="43">
          <cell r="A43" t="str">
            <v>Pennsylvania</v>
          </cell>
          <cell r="B43">
            <v>991973099.20000005</v>
          </cell>
          <cell r="C43">
            <v>1039001930.1281469</v>
          </cell>
          <cell r="D43">
            <v>1094456409.966213</v>
          </cell>
          <cell r="E43">
            <v>1154918316.3505216</v>
          </cell>
          <cell r="F43">
            <v>1188979087.6102004</v>
          </cell>
          <cell r="G43">
            <v>1231237296.8660986</v>
          </cell>
          <cell r="H43">
            <v>1214732495.8791375</v>
          </cell>
          <cell r="I43">
            <v>1199300046.3447649</v>
          </cell>
          <cell r="J43">
            <v>1199642195.3426011</v>
          </cell>
          <cell r="K43">
            <v>1225425013.0473366</v>
          </cell>
          <cell r="L43">
            <v>1259787933.545213</v>
          </cell>
          <cell r="M43">
            <v>1290030014.1197431</v>
          </cell>
          <cell r="N43">
            <v>1333141756.0431404</v>
          </cell>
          <cell r="O43">
            <v>1375415555.517571</v>
          </cell>
          <cell r="P43">
            <v>1431887481.2740042</v>
          </cell>
          <cell r="Q43">
            <v>1454323330.8756998</v>
          </cell>
          <cell r="R43">
            <v>1597506851.9997194</v>
          </cell>
          <cell r="S43">
            <v>1696901634.0528381</v>
          </cell>
        </row>
        <row r="44">
          <cell r="A44" t="str">
            <v>Rhode Island</v>
          </cell>
          <cell r="B44">
            <v>110778222.40000001</v>
          </cell>
          <cell r="C44">
            <v>114532889.82888129</v>
          </cell>
          <cell r="D44">
            <v>120145619.77428381</v>
          </cell>
          <cell r="E44">
            <v>125556509.79007995</v>
          </cell>
          <cell r="F44">
            <v>127887289.8268766</v>
          </cell>
          <cell r="G44">
            <v>132027339.13290685</v>
          </cell>
          <cell r="H44">
            <v>129242174.50466906</v>
          </cell>
          <cell r="I44">
            <v>126453047.66612153</v>
          </cell>
          <cell r="J44">
            <v>126492713.74063413</v>
          </cell>
          <cell r="K44">
            <v>129357512.73358382</v>
          </cell>
          <cell r="L44">
            <v>132480982.40162815</v>
          </cell>
          <cell r="M44">
            <v>134960272.40674451</v>
          </cell>
          <cell r="N44">
            <v>138960442.43622538</v>
          </cell>
          <cell r="O44">
            <v>142305476.57527754</v>
          </cell>
          <cell r="P44">
            <v>147435185.95303535</v>
          </cell>
          <cell r="Q44">
            <v>148683228.43603611</v>
          </cell>
          <cell r="R44">
            <v>166881791.52986842</v>
          </cell>
          <cell r="S44">
            <v>177264957.82238343</v>
          </cell>
        </row>
        <row r="45">
          <cell r="A45" t="str">
            <v>South Carolina</v>
          </cell>
          <cell r="B45">
            <v>391753418.80000007</v>
          </cell>
          <cell r="C45">
            <v>414433395.35463965</v>
          </cell>
          <cell r="D45">
            <v>442851934.18068546</v>
          </cell>
          <cell r="E45">
            <v>474332546.48303914</v>
          </cell>
          <cell r="F45">
            <v>494876421.03588086</v>
          </cell>
          <cell r="G45">
            <v>486166979.3940571</v>
          </cell>
          <cell r="H45">
            <v>485609957.0111323</v>
          </cell>
          <cell r="I45">
            <v>481634307.49895304</v>
          </cell>
          <cell r="J45">
            <v>488347813.42709899</v>
          </cell>
          <cell r="K45">
            <v>503495967.84860027</v>
          </cell>
          <cell r="L45">
            <v>522341405.69524139</v>
          </cell>
          <cell r="M45">
            <v>540073869.08775437</v>
          </cell>
          <cell r="N45">
            <v>565336832.67350078</v>
          </cell>
          <cell r="O45">
            <v>590367717.54203701</v>
          </cell>
          <cell r="P45">
            <v>612193304.47368431</v>
          </cell>
          <cell r="Q45">
            <v>630043693.37573898</v>
          </cell>
          <cell r="R45">
            <v>680695906.03202343</v>
          </cell>
          <cell r="S45">
            <v>723047912.93566263</v>
          </cell>
        </row>
        <row r="46">
          <cell r="A46" t="str">
            <v>South Dakota</v>
          </cell>
          <cell r="B46">
            <v>62960057.200000003</v>
          </cell>
          <cell r="C46">
            <v>65873333.8073458</v>
          </cell>
          <cell r="D46">
            <v>69411008.336325347</v>
          </cell>
          <cell r="E46">
            <v>74333572.178270116</v>
          </cell>
          <cell r="F46">
            <v>77127183.668805003</v>
          </cell>
          <cell r="G46">
            <v>79297450.728116319</v>
          </cell>
          <cell r="H46">
            <v>79538945.886775881</v>
          </cell>
          <cell r="I46">
            <v>80053459.756880239</v>
          </cell>
          <cell r="J46">
            <v>87370621.974352852</v>
          </cell>
          <cell r="K46">
            <v>85352757.16049172</v>
          </cell>
          <cell r="L46">
            <v>87782266.853920668</v>
          </cell>
          <cell r="M46">
            <v>92177504.786108479</v>
          </cell>
          <cell r="N46">
            <v>95922164.753887311</v>
          </cell>
          <cell r="O46">
            <v>101200905.8860686</v>
          </cell>
          <cell r="P46">
            <v>105168233.63455886</v>
          </cell>
          <cell r="Q46">
            <v>108658493.25490443</v>
          </cell>
          <cell r="R46">
            <v>118541297.04706347</v>
          </cell>
          <cell r="S46">
            <v>125916781.14563745</v>
          </cell>
        </row>
        <row r="47">
          <cell r="A47" t="str">
            <v>Tennessee</v>
          </cell>
          <cell r="B47">
            <v>430869387.60000002</v>
          </cell>
          <cell r="C47">
            <v>458398871.64058077</v>
          </cell>
          <cell r="D47">
            <v>488447117.02612889</v>
          </cell>
          <cell r="E47">
            <v>520263550.57058632</v>
          </cell>
          <cell r="F47">
            <v>544345648.8600657</v>
          </cell>
          <cell r="G47">
            <v>569583308.18540287</v>
          </cell>
          <cell r="H47">
            <v>569217497.18983757</v>
          </cell>
          <cell r="I47">
            <v>565768803.31299055</v>
          </cell>
          <cell r="J47">
            <v>572605143.27510834</v>
          </cell>
          <cell r="K47">
            <v>589848796.52483499</v>
          </cell>
          <cell r="L47">
            <v>607546508.75816393</v>
          </cell>
          <cell r="M47">
            <v>625217554.53997934</v>
          </cell>
          <cell r="N47">
            <v>650255412.45597994</v>
          </cell>
          <cell r="O47">
            <v>676577742.41171098</v>
          </cell>
          <cell r="P47">
            <v>705103778.99971986</v>
          </cell>
          <cell r="Q47">
            <v>722233823.56905591</v>
          </cell>
          <cell r="R47">
            <v>769444311.45351756</v>
          </cell>
          <cell r="S47">
            <v>817318127.79627705</v>
          </cell>
        </row>
        <row r="48">
          <cell r="A48" t="str">
            <v>Texas</v>
          </cell>
          <cell r="B48">
            <v>1806613915.2000003</v>
          </cell>
          <cell r="C48">
            <v>1939713917.9164019</v>
          </cell>
          <cell r="D48">
            <v>2085649976.7774439</v>
          </cell>
          <cell r="E48">
            <v>2251482945.2920699</v>
          </cell>
          <cell r="F48">
            <v>2373923502.5029721</v>
          </cell>
          <cell r="G48">
            <v>2459230402.4264951</v>
          </cell>
          <cell r="H48">
            <v>2495390724.3030419</v>
          </cell>
          <cell r="I48">
            <v>2501205075.3803997</v>
          </cell>
          <cell r="J48">
            <v>2552511377.5596404</v>
          </cell>
          <cell r="K48">
            <v>2652442297.0878806</v>
          </cell>
          <cell r="L48">
            <v>2767946465.2483697</v>
          </cell>
          <cell r="M48">
            <v>2881262084.0917196</v>
          </cell>
          <cell r="N48">
            <v>3019201848.551712</v>
          </cell>
          <cell r="O48">
            <v>3165293528.2480564</v>
          </cell>
          <cell r="P48">
            <v>3312848536.5973892</v>
          </cell>
          <cell r="Q48">
            <v>3415598108.5462351</v>
          </cell>
          <cell r="R48">
            <v>3599954015.6809721</v>
          </cell>
          <cell r="S48">
            <v>3823938435.116766</v>
          </cell>
        </row>
        <row r="49">
          <cell r="A49" t="str">
            <v>Utah</v>
          </cell>
          <cell r="B49">
            <v>210229888</v>
          </cell>
          <cell r="C49">
            <v>226516032.34246269</v>
          </cell>
          <cell r="D49">
            <v>244681143.89085403</v>
          </cell>
          <cell r="E49">
            <v>268045511.84724206</v>
          </cell>
          <cell r="F49">
            <v>285011370.69487655</v>
          </cell>
          <cell r="G49">
            <v>292707250.8922177</v>
          </cell>
          <cell r="H49">
            <v>297683336.96089721</v>
          </cell>
          <cell r="I49">
            <v>298708630.73047924</v>
          </cell>
          <cell r="J49">
            <v>305890527.26797569</v>
          </cell>
          <cell r="K49">
            <v>316326504.80037928</v>
          </cell>
          <cell r="L49">
            <v>331963807.86041659</v>
          </cell>
          <cell r="M49">
            <v>345889902.58758307</v>
          </cell>
          <cell r="N49">
            <v>361354240.55162001</v>
          </cell>
          <cell r="O49">
            <v>379133677.35784394</v>
          </cell>
          <cell r="P49">
            <v>400638116.89920366</v>
          </cell>
          <cell r="Q49">
            <v>411852955.86160427</v>
          </cell>
          <cell r="R49">
            <v>445603599.44882965</v>
          </cell>
          <cell r="S49">
            <v>473328471.23505062</v>
          </cell>
        </row>
        <row r="50">
          <cell r="A50" t="str">
            <v>Vermont</v>
          </cell>
          <cell r="B50">
            <v>48812400.800000004</v>
          </cell>
          <cell r="C50">
            <v>50545888.885228768</v>
          </cell>
          <cell r="D50">
            <v>52545708.700265273</v>
          </cell>
          <cell r="E50">
            <v>55283586.960711099</v>
          </cell>
          <cell r="F50">
            <v>57059517.433190063</v>
          </cell>
          <cell r="G50">
            <v>59032602.58852654</v>
          </cell>
          <cell r="H50">
            <v>58282321.652972616</v>
          </cell>
          <cell r="I50">
            <v>57790374.74839399</v>
          </cell>
          <cell r="J50">
            <v>58271717.228027321</v>
          </cell>
          <cell r="K50">
            <v>58958844.600992367</v>
          </cell>
          <cell r="L50">
            <v>59959678.875839457</v>
          </cell>
          <cell r="M50">
            <v>61313852.621976681</v>
          </cell>
          <cell r="N50">
            <v>62892674.331991389</v>
          </cell>
          <cell r="O50">
            <v>65390061.109711543</v>
          </cell>
          <cell r="P50">
            <v>67101392.958205804</v>
          </cell>
          <cell r="Q50">
            <v>68148833.644423768</v>
          </cell>
          <cell r="R50">
            <v>74725799.219249859</v>
          </cell>
          <cell r="S50">
            <v>79375140.483636335</v>
          </cell>
        </row>
        <row r="51">
          <cell r="A51" t="str">
            <v>Virginia</v>
          </cell>
          <cell r="B51">
            <v>612761804.39999998</v>
          </cell>
          <cell r="C51">
            <v>646217535.11124086</v>
          </cell>
          <cell r="D51">
            <v>687325213.79513383</v>
          </cell>
          <cell r="E51">
            <v>734163569.60376799</v>
          </cell>
          <cell r="F51">
            <v>767142605.73225713</v>
          </cell>
          <cell r="G51">
            <v>789191839.72489631</v>
          </cell>
          <cell r="H51">
            <v>792880517.15623641</v>
          </cell>
          <cell r="I51">
            <v>789869707.69147146</v>
          </cell>
          <cell r="J51">
            <v>754076759.48921561</v>
          </cell>
          <cell r="K51">
            <v>827401673.73321331</v>
          </cell>
          <cell r="L51">
            <v>855549460.95504117</v>
          </cell>
          <cell r="M51">
            <v>882653930.11122</v>
          </cell>
          <cell r="N51">
            <v>912593873.9164598</v>
          </cell>
          <cell r="O51">
            <v>949126971.13496554</v>
          </cell>
          <cell r="P51">
            <v>982009785.08070302</v>
          </cell>
          <cell r="Q51">
            <v>1008464672.3537996</v>
          </cell>
          <cell r="R51">
            <v>1077994098.4725535</v>
          </cell>
          <cell r="S51">
            <v>1145065478.0651379</v>
          </cell>
        </row>
        <row r="52">
          <cell r="A52" t="str">
            <v>Washington</v>
          </cell>
          <cell r="B52">
            <v>435872184.40000004</v>
          </cell>
          <cell r="C52">
            <v>459773821.68998182</v>
          </cell>
          <cell r="D52">
            <v>487744345.85184526</v>
          </cell>
          <cell r="E52">
            <v>521405280.16838908</v>
          </cell>
          <cell r="F52">
            <v>545393208.22223127</v>
          </cell>
          <cell r="G52">
            <v>569303411.36070657</v>
          </cell>
          <cell r="H52">
            <v>567077051.77166545</v>
          </cell>
          <cell r="I52">
            <v>562999561.38910437</v>
          </cell>
          <cell r="J52">
            <v>572249245.95050275</v>
          </cell>
          <cell r="K52">
            <v>589953450.71890974</v>
          </cell>
          <cell r="L52">
            <v>613364936.50547564</v>
          </cell>
          <cell r="M52">
            <v>636313220.88411987</v>
          </cell>
          <cell r="N52">
            <v>668849652.32325506</v>
          </cell>
          <cell r="O52">
            <v>699244070.94194651</v>
          </cell>
          <cell r="P52">
            <v>731775251.44749606</v>
          </cell>
          <cell r="Q52">
            <v>751666038.01785457</v>
          </cell>
          <cell r="R52">
            <v>815570758.2948153</v>
          </cell>
          <cell r="S52">
            <v>866314501.68980408</v>
          </cell>
        </row>
        <row r="53">
          <cell r="A53" t="str">
            <v>West Virginia</v>
          </cell>
          <cell r="B53">
            <v>176984476.40000004</v>
          </cell>
          <cell r="C53">
            <v>184794490.53592584</v>
          </cell>
          <cell r="D53">
            <v>195426251.55984226</v>
          </cell>
          <cell r="E53">
            <v>206415445.32018644</v>
          </cell>
          <cell r="F53">
            <v>213669595.59015638</v>
          </cell>
          <cell r="G53">
            <v>220994421.25594732</v>
          </cell>
          <cell r="H53">
            <v>218897242.88756248</v>
          </cell>
          <cell r="I53">
            <v>214757749.1540609</v>
          </cell>
          <cell r="J53">
            <v>216312116.32533813</v>
          </cell>
          <cell r="K53">
            <v>220537975.49803817</v>
          </cell>
          <cell r="L53">
            <v>227666454.17445979</v>
          </cell>
          <cell r="M53">
            <v>233487773.64716721</v>
          </cell>
          <cell r="N53">
            <v>238999802.26995477</v>
          </cell>
          <cell r="O53">
            <v>245882369.56291378</v>
          </cell>
          <cell r="P53">
            <v>251993069.73012611</v>
          </cell>
          <cell r="Q53">
            <v>255848032.30786636</v>
          </cell>
          <cell r="R53">
            <v>277802545.26518363</v>
          </cell>
          <cell r="S53">
            <v>295087055.4416942</v>
          </cell>
        </row>
        <row r="54">
          <cell r="A54" t="str">
            <v>Wisconsin</v>
          </cell>
          <cell r="B54">
            <v>453831662.80000007</v>
          </cell>
          <cell r="C54">
            <v>474868436.83751136</v>
          </cell>
          <cell r="D54">
            <v>501096031.53767312</v>
          </cell>
          <cell r="E54">
            <v>528921690.15165907</v>
          </cell>
          <cell r="F54">
            <v>549706914.04704237</v>
          </cell>
          <cell r="G54">
            <v>567511159.41403925</v>
          </cell>
          <cell r="H54">
            <v>565216124.23695648</v>
          </cell>
          <cell r="I54">
            <v>558824123.39835095</v>
          </cell>
          <cell r="J54">
            <v>563446023.990574</v>
          </cell>
          <cell r="K54">
            <v>576066635.33926868</v>
          </cell>
          <cell r="L54">
            <v>591424450.39958453</v>
          </cell>
          <cell r="M54">
            <v>607437920.58634627</v>
          </cell>
          <cell r="N54">
            <v>627021547.99339831</v>
          </cell>
          <cell r="O54">
            <v>648606456.67027748</v>
          </cell>
          <cell r="P54">
            <v>672820260.12861884</v>
          </cell>
          <cell r="Q54">
            <v>684670395.23763359</v>
          </cell>
          <cell r="R54">
            <v>749319312.98863339</v>
          </cell>
          <cell r="S54">
            <v>795940978.31011093</v>
          </cell>
        </row>
        <row r="55">
          <cell r="A55" t="str">
            <v>Wyoming</v>
          </cell>
          <cell r="B55">
            <v>47656558</v>
          </cell>
          <cell r="C55">
            <v>50026963.695038006</v>
          </cell>
          <cell r="D55">
            <v>53523205.690481484</v>
          </cell>
          <cell r="E55">
            <v>57902538.442982949</v>
          </cell>
          <cell r="F55">
            <v>61188344.782976873</v>
          </cell>
          <cell r="G55">
            <v>64451128.151347429</v>
          </cell>
          <cell r="H55">
            <v>64292399.902226046</v>
          </cell>
          <cell r="I55">
            <v>64784997.450224563</v>
          </cell>
          <cell r="J55">
            <v>70312171.964605257</v>
          </cell>
          <cell r="K55">
            <v>68288186.146770149</v>
          </cell>
          <cell r="L55">
            <v>70022915.494721159</v>
          </cell>
          <cell r="M55">
            <v>72864719.284873262</v>
          </cell>
          <cell r="N55">
            <v>74476423.327767894</v>
          </cell>
          <cell r="O55">
            <v>76935110.549511582</v>
          </cell>
          <cell r="P55">
            <v>79801095.81216082</v>
          </cell>
          <cell r="Q55">
            <v>81752729.178284556</v>
          </cell>
          <cell r="R55">
            <v>87905671.46651727</v>
          </cell>
          <cell r="S55">
            <v>93375047.103754967</v>
          </cell>
        </row>
        <row r="56">
          <cell r="A56" t="str">
            <v>American Samoa</v>
          </cell>
        </row>
        <row r="57">
          <cell r="A57" t="str">
            <v>Guam</v>
          </cell>
        </row>
        <row r="58">
          <cell r="A58" t="str">
            <v>Northern Mariana Islands</v>
          </cell>
        </row>
        <row r="59">
          <cell r="A59" t="str">
            <v>Puerto Rico</v>
          </cell>
          <cell r="B59">
            <v>307352302</v>
          </cell>
          <cell r="C59">
            <v>320216073.59176201</v>
          </cell>
          <cell r="D59">
            <v>334700270.68195796</v>
          </cell>
          <cell r="E59">
            <v>353603642.50390905</v>
          </cell>
          <cell r="F59">
            <v>357011168.91444129</v>
          </cell>
          <cell r="G59">
            <v>340607428.20540702</v>
          </cell>
          <cell r="H59">
            <v>332795493.45535719</v>
          </cell>
          <cell r="I59">
            <v>322104981.55339336</v>
          </cell>
          <cell r="J59">
            <v>297232655.18370354</v>
          </cell>
          <cell r="K59">
            <v>310226653.38384479</v>
          </cell>
          <cell r="L59">
            <v>308511224.32271391</v>
          </cell>
          <cell r="M59">
            <v>302714298.84059554</v>
          </cell>
          <cell r="N59">
            <v>298934526.04803431</v>
          </cell>
          <cell r="O59">
            <v>285229670.33872604</v>
          </cell>
          <cell r="P59">
            <v>291334834.53545243</v>
          </cell>
          <cell r="Q59">
            <v>285279112.51379055</v>
          </cell>
          <cell r="R59">
            <v>311321643.18827903</v>
          </cell>
          <cell r="S59">
            <v>330691667.6951431</v>
          </cell>
        </row>
        <row r="60">
          <cell r="A60" t="str">
            <v>Virgin Islands</v>
          </cell>
        </row>
        <row r="61">
          <cell r="A61" t="str">
            <v>Freely Associated States</v>
          </cell>
        </row>
        <row r="62">
          <cell r="A62" t="str">
            <v>Department of the Interior</v>
          </cell>
        </row>
        <row r="63">
          <cell r="A63" t="str">
            <v>Other</v>
          </cell>
        </row>
      </sheetData>
      <sheetData sheetId="13">
        <row r="2">
          <cell r="A2" t="str">
            <v>State</v>
          </cell>
          <cell r="B2">
            <v>2007</v>
          </cell>
          <cell r="C2">
            <v>2008</v>
          </cell>
          <cell r="D2">
            <v>2009</v>
          </cell>
          <cell r="E2">
            <v>2010</v>
          </cell>
          <cell r="F2">
            <v>2011</v>
          </cell>
          <cell r="G2">
            <v>2012</v>
          </cell>
          <cell r="H2">
            <v>2013</v>
          </cell>
          <cell r="I2">
            <v>2014</v>
          </cell>
          <cell r="J2">
            <v>2015</v>
          </cell>
          <cell r="K2">
            <v>2016</v>
          </cell>
          <cell r="L2">
            <v>2017</v>
          </cell>
          <cell r="M2">
            <v>2018</v>
          </cell>
          <cell r="N2">
            <v>2019</v>
          </cell>
          <cell r="O2">
            <v>2020</v>
          </cell>
          <cell r="P2">
            <v>2021</v>
          </cell>
          <cell r="Q2">
            <v>2022</v>
          </cell>
          <cell r="R2">
            <v>2023</v>
          </cell>
          <cell r="S2">
            <v>2024</v>
          </cell>
          <cell r="T2">
            <v>2025</v>
          </cell>
        </row>
        <row r="3">
          <cell r="A3" t="str">
            <v>Alabama</v>
          </cell>
          <cell r="B3">
            <v>1</v>
          </cell>
          <cell r="C3">
            <v>1.0027726624692079</v>
          </cell>
          <cell r="D3">
            <v>1.0069152606466218</v>
          </cell>
          <cell r="E3">
            <v>1.0039873758349256</v>
          </cell>
          <cell r="F3">
            <v>1.0166584362188742</v>
          </cell>
          <cell r="G3">
            <v>1.0464714206130739</v>
          </cell>
          <cell r="H3">
            <v>1.0397161154763739</v>
          </cell>
          <cell r="I3">
            <v>1.0250769099798231</v>
          </cell>
          <cell r="J3">
            <v>1.0160913982512751</v>
          </cell>
          <cell r="K3">
            <v>1.011084978735886</v>
          </cell>
          <cell r="L3">
            <v>1.0026636994850842</v>
          </cell>
          <cell r="M3">
            <v>0.99092301519218839</v>
          </cell>
          <cell r="N3">
            <v>0.99017058500511779</v>
          </cell>
          <cell r="O3">
            <v>0.98801916674241286</v>
          </cell>
          <cell r="P3">
            <v>0.98114797413781918</v>
          </cell>
          <cell r="Q3">
            <v>0.97948441232439398</v>
          </cell>
          <cell r="R3">
            <v>1.0162048014003431</v>
          </cell>
          <cell r="S3">
            <v>1.0162048014003431</v>
          </cell>
          <cell r="T3" t="e">
            <v>#N/A</v>
          </cell>
        </row>
        <row r="4">
          <cell r="A4" t="str">
            <v>Alaska</v>
          </cell>
          <cell r="B4">
            <v>1</v>
          </cell>
          <cell r="C4">
            <v>0.98961154269527496</v>
          </cell>
          <cell r="D4">
            <v>0.97367176344754169</v>
          </cell>
          <cell r="E4">
            <v>0.96176390753537311</v>
          </cell>
          <cell r="F4">
            <v>0.99607434891821556</v>
          </cell>
          <cell r="G4">
            <v>1.0169210641520097</v>
          </cell>
          <cell r="H4">
            <v>1.0287235612667727</v>
          </cell>
          <cell r="I4">
            <v>1.0208516794472047</v>
          </cell>
          <cell r="J4">
            <v>1.0133920962227383</v>
          </cell>
          <cell r="K4">
            <v>1.0148416828531277</v>
          </cell>
          <cell r="L4">
            <v>1.0012475452930985</v>
          </cell>
          <cell r="M4">
            <v>1.0010947261253409</v>
          </cell>
          <cell r="N4">
            <v>0.98287707381224909</v>
          </cell>
          <cell r="O4">
            <v>0.97719030690588371</v>
          </cell>
          <cell r="P4">
            <v>0.94230998883525474</v>
          </cell>
          <cell r="Q4">
            <v>0.93986846367999155</v>
          </cell>
          <cell r="R4">
            <v>0.92575518303815718</v>
          </cell>
          <cell r="S4">
            <v>0.92575518303815718</v>
          </cell>
          <cell r="T4" t="e">
            <v>#N/A</v>
          </cell>
        </row>
        <row r="5">
          <cell r="A5" t="str">
            <v>Arizona</v>
          </cell>
          <cell r="B5">
            <v>1</v>
          </cell>
          <cell r="C5">
            <v>1.0305021659418594</v>
          </cell>
          <cell r="D5">
            <v>1.0564136423945443</v>
          </cell>
          <cell r="E5">
            <v>1.0790742300849354</v>
          </cell>
          <cell r="F5">
            <v>1.1045858460872413</v>
          </cell>
          <cell r="G5">
            <v>1.0902479080841228</v>
          </cell>
          <cell r="H5">
            <v>1.0956802355367876</v>
          </cell>
          <cell r="I5">
            <v>1.0919019279416089</v>
          </cell>
          <cell r="J5">
            <v>1.0930492353154455</v>
          </cell>
          <cell r="K5">
            <v>1.0927496444311426</v>
          </cell>
          <cell r="L5">
            <v>1.094080319086483</v>
          </cell>
          <cell r="M5">
            <v>1.0951816211039653</v>
          </cell>
          <cell r="N5">
            <v>1.0931489413099387</v>
          </cell>
          <cell r="O5">
            <v>1.1077112411888006</v>
          </cell>
          <cell r="P5">
            <v>1.1086438383664827</v>
          </cell>
          <cell r="Q5">
            <v>1.1164339821800628</v>
          </cell>
          <cell r="R5">
            <v>1.0694181554575988</v>
          </cell>
          <cell r="S5">
            <v>1.0694181554575988</v>
          </cell>
          <cell r="T5" t="e">
            <v>#N/A</v>
          </cell>
        </row>
        <row r="6">
          <cell r="A6" t="str">
            <v>Arkansas</v>
          </cell>
          <cell r="B6">
            <v>1</v>
          </cell>
          <cell r="C6">
            <v>1.0033141522610292</v>
          </cell>
          <cell r="D6">
            <v>1.0117904557890891</v>
          </cell>
          <cell r="E6">
            <v>1.0109087521891713</v>
          </cell>
          <cell r="F6">
            <v>1.0322364460572981</v>
          </cell>
          <cell r="G6">
            <v>1.0570633974671146</v>
          </cell>
          <cell r="H6">
            <v>1.0491322368830576</v>
          </cell>
          <cell r="I6">
            <v>1.0458604812580707</v>
          </cell>
          <cell r="J6">
            <v>1.0433907522432562</v>
          </cell>
          <cell r="K6">
            <v>1.037934758363841</v>
          </cell>
          <cell r="L6">
            <v>1.0373849658769063</v>
          </cell>
          <cell r="M6">
            <v>1.0330386398584586</v>
          </cell>
          <cell r="N6">
            <v>1.0304642855485566</v>
          </cell>
          <cell r="O6">
            <v>1.034165199178658</v>
          </cell>
          <cell r="P6">
            <v>1.0295310757757408</v>
          </cell>
          <cell r="Q6">
            <v>1.0291661253114259</v>
          </cell>
          <cell r="R6">
            <v>1.0378867525943289</v>
          </cell>
          <cell r="S6">
            <v>1.0378867525943289</v>
          </cell>
          <cell r="T6" t="e">
            <v>#N/A</v>
          </cell>
        </row>
        <row r="7">
          <cell r="A7" t="str">
            <v>California</v>
          </cell>
          <cell r="B7">
            <v>1</v>
          </cell>
          <cell r="C7">
            <v>0.99550905159885206</v>
          </cell>
          <cell r="D7">
            <v>0.99008586259386155</v>
          </cell>
          <cell r="E7">
            <v>0.99023922946964171</v>
          </cell>
          <cell r="F7">
            <v>0.99425508199127588</v>
          </cell>
          <cell r="G7">
            <v>1.0038432357875835</v>
          </cell>
          <cell r="H7">
            <v>1.0011982322206281</v>
          </cell>
          <cell r="I7">
            <v>0.99625321319827076</v>
          </cell>
          <cell r="J7">
            <v>0.9880188263312315</v>
          </cell>
          <cell r="K7">
            <v>0.98432569368609402</v>
          </cell>
          <cell r="L7">
            <v>0.97787069045317476</v>
          </cell>
          <cell r="M7">
            <v>0.97209384232239937</v>
          </cell>
          <cell r="N7">
            <v>0.96706948887787625</v>
          </cell>
          <cell r="O7">
            <v>0.96218208514472847</v>
          </cell>
          <cell r="P7">
            <v>0.9516001124363066</v>
          </cell>
          <cell r="Q7">
            <v>0.94339816104479191</v>
          </cell>
          <cell r="R7">
            <v>0.95033532201550164</v>
          </cell>
          <cell r="S7">
            <v>0.95033532201550164</v>
          </cell>
          <cell r="T7" t="e">
            <v>#N/A</v>
          </cell>
        </row>
        <row r="8">
          <cell r="A8" t="str">
            <v>Colorado</v>
          </cell>
          <cell r="B8">
            <v>1</v>
          </cell>
          <cell r="C8">
            <v>1.0123287746184415</v>
          </cell>
          <cell r="D8">
            <v>1.0257182563417799</v>
          </cell>
          <cell r="E8">
            <v>1.0355278224796631</v>
          </cell>
          <cell r="F8">
            <v>1.0720580223091556</v>
          </cell>
          <cell r="G8">
            <v>1.0856791948732534</v>
          </cell>
          <cell r="H8">
            <v>1.094710455258491</v>
          </cell>
          <cell r="I8">
            <v>1.1010281556308343</v>
          </cell>
          <cell r="J8">
            <v>1.1052967188934328</v>
          </cell>
          <cell r="K8">
            <v>1.1095173122385156</v>
          </cell>
          <cell r="L8">
            <v>1.1155334035106408</v>
          </cell>
          <cell r="M8">
            <v>1.1182620107535448</v>
          </cell>
          <cell r="N8">
            <v>1.1156625059968805</v>
          </cell>
          <cell r="O8">
            <v>1.1253441961890089</v>
          </cell>
          <cell r="P8">
            <v>1.1187618147557796</v>
          </cell>
          <cell r="Q8">
            <v>1.1157047830214257</v>
          </cell>
          <cell r="R8">
            <v>1.1196005964112843</v>
          </cell>
          <cell r="S8">
            <v>1.1196005964112843</v>
          </cell>
          <cell r="T8" t="e">
            <v>#N/A</v>
          </cell>
        </row>
        <row r="9">
          <cell r="A9" t="str">
            <v>Connecticut</v>
          </cell>
          <cell r="B9">
            <v>1</v>
          </cell>
          <cell r="C9">
            <v>0.99622250327443951</v>
          </cell>
          <cell r="D9">
            <v>0.990341482082296</v>
          </cell>
          <cell r="E9">
            <v>0.98417042088263529</v>
          </cell>
          <cell r="F9">
            <v>0.992506903174599</v>
          </cell>
          <cell r="G9">
            <v>0.99807173525471471</v>
          </cell>
          <cell r="H9">
            <v>0.99722685015104096</v>
          </cell>
          <cell r="I9">
            <v>0.99436948946966452</v>
          </cell>
          <cell r="J9">
            <v>0.98731902417307604</v>
          </cell>
          <cell r="K9">
            <v>0.97483048270646122</v>
          </cell>
          <cell r="L9">
            <v>0.96071885166403759</v>
          </cell>
          <cell r="M9">
            <v>0.94324332896990648</v>
          </cell>
          <cell r="N9">
            <v>0.93504596975583498</v>
          </cell>
          <cell r="O9">
            <v>0.92695796472748671</v>
          </cell>
          <cell r="P9">
            <v>0.91612396142924535</v>
          </cell>
          <cell r="Q9">
            <v>0.90379601743832316</v>
          </cell>
          <cell r="R9">
            <v>0.9183898451617335</v>
          </cell>
          <cell r="S9">
            <v>0.9183898451617335</v>
          </cell>
          <cell r="T9" t="e">
            <v>#N/A</v>
          </cell>
        </row>
        <row r="10">
          <cell r="A10" t="str">
            <v>Delaware</v>
          </cell>
          <cell r="B10">
            <v>1</v>
          </cell>
          <cell r="C10">
            <v>1.0073776457866164</v>
          </cell>
          <cell r="D10">
            <v>1.0102629360874311</v>
          </cell>
          <cell r="E10">
            <v>1.0187663287159605</v>
          </cell>
          <cell r="F10">
            <v>1.0197014625761087</v>
          </cell>
          <cell r="G10">
            <v>1.0494008453046715</v>
          </cell>
          <cell r="H10">
            <v>1.0375067092426469</v>
          </cell>
          <cell r="I10">
            <v>1.0321813155967117</v>
          </cell>
          <cell r="J10">
            <v>1.0234291857306284</v>
          </cell>
          <cell r="K10">
            <v>1.0249944742482955</v>
          </cell>
          <cell r="L10">
            <v>1.0290520725674035</v>
          </cell>
          <cell r="M10">
            <v>1.0193624482511079</v>
          </cell>
          <cell r="N10">
            <v>1.0190991229359982</v>
          </cell>
          <cell r="O10">
            <v>1.0187338473809906</v>
          </cell>
          <cell r="P10">
            <v>1.0149061162001638</v>
          </cell>
          <cell r="Q10">
            <v>1.0229870526152949</v>
          </cell>
          <cell r="R10">
            <v>1.0473946486088499</v>
          </cell>
          <cell r="S10">
            <v>1.0473946486088499</v>
          </cell>
          <cell r="T10" t="e">
            <v>#N/A</v>
          </cell>
        </row>
        <row r="11">
          <cell r="A11" t="str">
            <v>District of Columbia</v>
          </cell>
          <cell r="B11">
            <v>1</v>
          </cell>
          <cell r="C11">
            <v>0.98785922181584096</v>
          </cell>
          <cell r="D11">
            <v>0.97291296241389802</v>
          </cell>
          <cell r="E11">
            <v>0.97691572550585659</v>
          </cell>
          <cell r="F11">
            <v>0.98242702657851111</v>
          </cell>
          <cell r="G11">
            <v>0.94523908821584912</v>
          </cell>
          <cell r="H11">
            <v>0.94796281211663491</v>
          </cell>
          <cell r="I11">
            <v>0.95703660290693726</v>
          </cell>
          <cell r="J11">
            <v>0.95877578148360398</v>
          </cell>
          <cell r="K11">
            <v>0.98233161413280823</v>
          </cell>
          <cell r="L11">
            <v>0.99877675728354232</v>
          </cell>
          <cell r="M11">
            <v>1.0089567579195338</v>
          </cell>
          <cell r="N11">
            <v>1.0138414548303882</v>
          </cell>
          <cell r="O11">
            <v>1.0304319507025568</v>
          </cell>
          <cell r="P11">
            <v>1.0296763003055869</v>
          </cell>
          <cell r="Q11">
            <v>1.0445900155180943</v>
          </cell>
          <cell r="R11">
            <v>0.98886265235927318</v>
          </cell>
          <cell r="S11">
            <v>0.98886265235927318</v>
          </cell>
          <cell r="T11" t="e">
            <v>#N/A</v>
          </cell>
        </row>
        <row r="12">
          <cell r="A12" t="str">
            <v>Florida</v>
          </cell>
          <cell r="B12">
            <v>1</v>
          </cell>
          <cell r="C12">
            <v>1.0102367200238609</v>
          </cell>
          <cell r="D12">
            <v>1.0115955234019254</v>
          </cell>
          <cell r="E12">
            <v>1.0103256005852896</v>
          </cell>
          <cell r="F12">
            <v>1.033947032988892</v>
          </cell>
          <cell r="G12">
            <v>1.0596002163943019</v>
          </cell>
          <cell r="H12">
            <v>1.0610265784902804</v>
          </cell>
          <cell r="I12">
            <v>1.0581233902951026</v>
          </cell>
          <cell r="J12">
            <v>1.0503123707518645</v>
          </cell>
          <cell r="K12">
            <v>1.0548165184213647</v>
          </cell>
          <cell r="L12">
            <v>1.0615047899874677</v>
          </cell>
          <cell r="M12">
            <v>1.0632897785890278</v>
          </cell>
          <cell r="N12">
            <v>1.0757137153682605</v>
          </cell>
          <cell r="O12">
            <v>1.085471307736825</v>
          </cell>
          <cell r="P12">
            <v>1.0819373662866025</v>
          </cell>
          <cell r="Q12">
            <v>1.08831069788818</v>
          </cell>
          <cell r="R12">
            <v>1.0733900319106295</v>
          </cell>
          <cell r="S12">
            <v>1.0733900319106295</v>
          </cell>
          <cell r="T12" t="e">
            <v>#N/A</v>
          </cell>
        </row>
        <row r="13">
          <cell r="A13" t="str">
            <v>Georgia</v>
          </cell>
          <cell r="B13">
            <v>1</v>
          </cell>
          <cell r="C13">
            <v>1.0231385113366598</v>
          </cell>
          <cell r="D13">
            <v>1.0416995454738354</v>
          </cell>
          <cell r="E13">
            <v>1.0538458317581907</v>
          </cell>
          <cell r="F13">
            <v>1.0863633057507218</v>
          </cell>
          <cell r="G13">
            <v>1.0762815440470175</v>
          </cell>
          <cell r="H13">
            <v>1.0851420998597574</v>
          </cell>
          <cell r="I13">
            <v>1.0880935388779562</v>
          </cell>
          <cell r="J13">
            <v>1.0826522120920659</v>
          </cell>
          <cell r="K13">
            <v>1.0845564503499878</v>
          </cell>
          <cell r="L13">
            <v>1.0844140066732413</v>
          </cell>
          <cell r="M13">
            <v>1.0790325478350546</v>
          </cell>
          <cell r="N13">
            <v>1.0805484755190335</v>
          </cell>
          <cell r="O13">
            <v>1.083462578884302</v>
          </cell>
          <cell r="P13">
            <v>1.0768280216356916</v>
          </cell>
          <cell r="Q13">
            <v>1.0792316448677697</v>
          </cell>
          <cell r="R13">
            <v>1.0666009835170158</v>
          </cell>
          <cell r="S13">
            <v>1.0666009835170158</v>
          </cell>
          <cell r="T13" t="e">
            <v>#N/A</v>
          </cell>
        </row>
        <row r="14">
          <cell r="A14" t="str">
            <v>Hawaii</v>
          </cell>
          <cell r="B14">
            <v>1</v>
          </cell>
          <cell r="C14">
            <v>0.98730532865872012</v>
          </cell>
          <cell r="D14">
            <v>0.97475134992207446</v>
          </cell>
          <cell r="E14">
            <v>0.98364360056723199</v>
          </cell>
          <cell r="F14">
            <v>1.0012036900674277</v>
          </cell>
          <cell r="G14">
            <v>1.0666060469207408</v>
          </cell>
          <cell r="H14">
            <v>1.0713579792233643</v>
          </cell>
          <cell r="I14">
            <v>1.0617162052311975</v>
          </cell>
          <cell r="J14">
            <v>1.0612892025970122</v>
          </cell>
          <cell r="K14">
            <v>1.0708933238606502</v>
          </cell>
          <cell r="L14">
            <v>1.072190357565149</v>
          </cell>
          <cell r="M14">
            <v>1.0591969872494431</v>
          </cell>
          <cell r="N14">
            <v>1.0556099409414446</v>
          </cell>
          <cell r="O14">
            <v>1.0499031989046164</v>
          </cell>
          <cell r="P14">
            <v>1.0385437290187356</v>
          </cell>
          <cell r="Q14">
            <v>1.0234388203697677</v>
          </cell>
          <cell r="R14">
            <v>1.063927183715031</v>
          </cell>
          <cell r="S14">
            <v>1.063927183715031</v>
          </cell>
          <cell r="T14" t="e">
            <v>#N/A</v>
          </cell>
        </row>
        <row r="15">
          <cell r="A15" t="str">
            <v>Idaho</v>
          </cell>
          <cell r="B15">
            <v>1</v>
          </cell>
          <cell r="C15">
            <v>1.0147330540163817</v>
          </cell>
          <cell r="D15">
            <v>1.0339318622492695</v>
          </cell>
          <cell r="E15">
            <v>1.0477016700108805</v>
          </cell>
          <cell r="F15">
            <v>1.0785527882756392</v>
          </cell>
          <cell r="G15">
            <v>1.110010020300483</v>
          </cell>
          <cell r="H15">
            <v>1.1176862138046213</v>
          </cell>
          <cell r="I15">
            <v>1.1182518192610742</v>
          </cell>
          <cell r="J15">
            <v>1.1172724121215223</v>
          </cell>
          <cell r="K15">
            <v>1.1191545685900066</v>
          </cell>
          <cell r="L15">
            <v>1.1206920416342474</v>
          </cell>
          <cell r="M15">
            <v>1.1306704301875836</v>
          </cell>
          <cell r="N15">
            <v>1.1467782171466046</v>
          </cell>
          <cell r="O15">
            <v>1.1647916030080026</v>
          </cell>
          <cell r="P15">
            <v>1.1681436492471975</v>
          </cell>
          <cell r="Q15">
            <v>1.1808166980426813</v>
          </cell>
          <cell r="R15">
            <v>1.2335521631614221</v>
          </cell>
          <cell r="S15">
            <v>1.2335521631614221</v>
          </cell>
          <cell r="T15" t="e">
            <v>#N/A</v>
          </cell>
        </row>
        <row r="16">
          <cell r="A16" t="str">
            <v>Illinois</v>
          </cell>
          <cell r="B16">
            <v>1</v>
          </cell>
          <cell r="C16">
            <v>0.99775115839256823</v>
          </cell>
          <cell r="D16">
            <v>0.99571771882530291</v>
          </cell>
          <cell r="E16">
            <v>0.99552967009943327</v>
          </cell>
          <cell r="F16">
            <v>0.99439709397414056</v>
          </cell>
          <cell r="G16">
            <v>0.98754064070416003</v>
          </cell>
          <cell r="H16">
            <v>0.98187708503345028</v>
          </cell>
          <cell r="I16">
            <v>0.9706604060082038</v>
          </cell>
          <cell r="J16">
            <v>0.95788907241545662</v>
          </cell>
          <cell r="K16">
            <v>0.94530863573744239</v>
          </cell>
          <cell r="L16">
            <v>0.93196931618781154</v>
          </cell>
          <cell r="M16">
            <v>0.91653295827936188</v>
          </cell>
          <cell r="N16">
            <v>0.90558028232040599</v>
          </cell>
          <cell r="O16">
            <v>0.89514393555853</v>
          </cell>
          <cell r="P16">
            <v>0.88188705395385547</v>
          </cell>
          <cell r="Q16">
            <v>0.87165761593202551</v>
          </cell>
          <cell r="R16">
            <v>0.88702034861043466</v>
          </cell>
          <cell r="S16">
            <v>0.88702034861043466</v>
          </cell>
          <cell r="T16" t="e">
            <v>#N/A</v>
          </cell>
        </row>
        <row r="17">
          <cell r="A17" t="str">
            <v>Indiana</v>
          </cell>
          <cell r="B17">
            <v>1</v>
          </cell>
          <cell r="C17">
            <v>1.0033999693335456</v>
          </cell>
          <cell r="D17">
            <v>1.0054837095857208</v>
          </cell>
          <cell r="E17">
            <v>1.0020535734306173</v>
          </cell>
          <cell r="F17">
            <v>1.021759242523562</v>
          </cell>
          <cell r="G17">
            <v>1.0517600583896605</v>
          </cell>
          <cell r="H17">
            <v>1.050863492362121</v>
          </cell>
          <cell r="I17">
            <v>1.0449290215738642</v>
          </cell>
          <cell r="J17">
            <v>1.0389689567408857</v>
          </cell>
          <cell r="K17">
            <v>1.0327453811503147</v>
          </cell>
          <cell r="L17">
            <v>1.029516120304832</v>
          </cell>
          <cell r="M17">
            <v>1.0211506854587273</v>
          </cell>
          <cell r="N17">
            <v>1.0187987535124898</v>
          </cell>
          <cell r="O17">
            <v>1.0182865527569038</v>
          </cell>
          <cell r="P17">
            <v>1.0185070441358506</v>
          </cell>
          <cell r="Q17">
            <v>1.0166289716452348</v>
          </cell>
          <cell r="R17">
            <v>1.0095289068666404</v>
          </cell>
          <cell r="S17">
            <v>1.0095289068666404</v>
          </cell>
          <cell r="T17" t="e">
            <v>#N/A</v>
          </cell>
        </row>
        <row r="18">
          <cell r="A18" t="str">
            <v>Iowa</v>
          </cell>
          <cell r="B18">
            <v>1</v>
          </cell>
          <cell r="C18">
            <v>0.99372537952629614</v>
          </cell>
          <cell r="D18">
            <v>0.99028700302453931</v>
          </cell>
          <cell r="E18">
            <v>0.99103399140081327</v>
          </cell>
          <cell r="F18">
            <v>0.9992563739342567</v>
          </cell>
          <cell r="G18">
            <v>1.0216531311182104</v>
          </cell>
          <cell r="H18">
            <v>1.0235884338051766</v>
          </cell>
          <cell r="I18">
            <v>1.0213521142704165</v>
          </cell>
          <cell r="J18">
            <v>1.021508655519914</v>
          </cell>
          <cell r="K18">
            <v>1.0210082886847582</v>
          </cell>
          <cell r="L18">
            <v>1.0235423386590645</v>
          </cell>
          <cell r="M18">
            <v>1.0181461182512368</v>
          </cell>
          <cell r="N18">
            <v>1.01746726864384</v>
          </cell>
          <cell r="O18">
            <v>1.0224899453023408</v>
          </cell>
          <cell r="P18">
            <v>1.0159123582681977</v>
          </cell>
          <cell r="Q18">
            <v>1.0167706664945646</v>
          </cell>
          <cell r="R18">
            <v>1.036680320065251</v>
          </cell>
          <cell r="S18">
            <v>1.036680320065251</v>
          </cell>
          <cell r="T18" t="e">
            <v>#N/A</v>
          </cell>
        </row>
        <row r="19">
          <cell r="A19" t="str">
            <v>Kansas</v>
          </cell>
          <cell r="B19">
            <v>1</v>
          </cell>
          <cell r="C19">
            <v>0.99704661748382684</v>
          </cell>
          <cell r="D19">
            <v>0.99395904564824022</v>
          </cell>
          <cell r="E19">
            <v>0.99332820855357362</v>
          </cell>
          <cell r="F19">
            <v>1.0094692284054547</v>
          </cell>
          <cell r="G19">
            <v>1.0403630917939768</v>
          </cell>
          <cell r="H19">
            <v>1.0456807157684662</v>
          </cell>
          <cell r="I19">
            <v>1.045817434243937</v>
          </cell>
          <cell r="J19">
            <v>1.0445508619851918</v>
          </cell>
          <cell r="K19">
            <v>1.0393104317474786</v>
          </cell>
          <cell r="L19">
            <v>1.0381171447770665</v>
          </cell>
          <cell r="M19">
            <v>1.0283732931794223</v>
          </cell>
          <cell r="N19">
            <v>1.0239992245504708</v>
          </cell>
          <cell r="O19">
            <v>1.0224999023046801</v>
          </cell>
          <cell r="P19">
            <v>1.0145401910897793</v>
          </cell>
          <cell r="Q19">
            <v>1.0095345209818489</v>
          </cell>
          <cell r="R19">
            <v>1.022891098366526</v>
          </cell>
          <cell r="S19">
            <v>1.022891098366526</v>
          </cell>
          <cell r="T19" t="e">
            <v>#N/A</v>
          </cell>
        </row>
        <row r="20">
          <cell r="A20" t="str">
            <v>Kentucky</v>
          </cell>
          <cell r="B20">
            <v>1</v>
          </cell>
          <cell r="C20">
            <v>1.0021046665420017</v>
          </cell>
          <cell r="D20">
            <v>1.0070021165727536</v>
          </cell>
          <cell r="E20">
            <v>1.0067943260045211</v>
          </cell>
          <cell r="F20">
            <v>1.0292883505995667</v>
          </cell>
          <cell r="G20">
            <v>1.0532805160104091</v>
          </cell>
          <cell r="H20">
            <v>1.053312362461843</v>
          </cell>
          <cell r="I20">
            <v>1.0426615955783662</v>
          </cell>
          <cell r="J20">
            <v>1.0330856730808304</v>
          </cell>
          <cell r="K20">
            <v>1.0320440204264743</v>
          </cell>
          <cell r="L20">
            <v>1.0290449616207824</v>
          </cell>
          <cell r="M20">
            <v>1.0318006621213747</v>
          </cell>
          <cell r="N20">
            <v>1.0268494653385061</v>
          </cell>
          <cell r="O20">
            <v>1.0278408527439846</v>
          </cell>
          <cell r="P20">
            <v>1.0194470093388948</v>
          </cell>
          <cell r="Q20">
            <v>1.0184443365035625</v>
          </cell>
          <cell r="R20">
            <v>1.0413361649316628</v>
          </cell>
          <cell r="S20">
            <v>1.0413361649316628</v>
          </cell>
          <cell r="T20" t="e">
            <v>#N/A</v>
          </cell>
        </row>
        <row r="21">
          <cell r="A21" t="str">
            <v>Louisiana</v>
          </cell>
          <cell r="B21">
            <v>1</v>
          </cell>
          <cell r="C21">
            <v>0.92867651445700894</v>
          </cell>
          <cell r="D21">
            <v>0.93845467759913992</v>
          </cell>
          <cell r="E21">
            <v>0.95056824969821452</v>
          </cell>
          <cell r="F21">
            <v>0.95332726279020685</v>
          </cell>
          <cell r="G21">
            <v>0.96632416385459974</v>
          </cell>
          <cell r="H21">
            <v>0.96797951792588222</v>
          </cell>
          <cell r="I21">
            <v>0.96204350564421504</v>
          </cell>
          <cell r="J21">
            <v>0.95301372738475254</v>
          </cell>
          <cell r="K21">
            <v>0.94466625430563211</v>
          </cell>
          <cell r="L21">
            <v>0.94098992603536136</v>
          </cell>
          <cell r="M21">
            <v>0.93783897210638401</v>
          </cell>
          <cell r="N21">
            <v>0.93111540641786794</v>
          </cell>
          <cell r="O21">
            <v>0.92253860630100759</v>
          </cell>
          <cell r="P21">
            <v>0.91785126538150019</v>
          </cell>
          <cell r="Q21">
            <v>0.91516012167630201</v>
          </cell>
          <cell r="R21">
            <v>0.88606414275521206</v>
          </cell>
          <cell r="S21">
            <v>0.88606414275521206</v>
          </cell>
          <cell r="T21" t="e">
            <v>#N/A</v>
          </cell>
        </row>
        <row r="22">
          <cell r="A22" t="str">
            <v>Maine</v>
          </cell>
          <cell r="B22">
            <v>1</v>
          </cell>
          <cell r="C22">
            <v>0.98579810236584897</v>
          </cell>
          <cell r="D22">
            <v>0.97357275411062338</v>
          </cell>
          <cell r="E22">
            <v>0.95573420869686243</v>
          </cell>
          <cell r="F22">
            <v>0.95157890430392444</v>
          </cell>
          <cell r="G22">
            <v>0.97127570467108626</v>
          </cell>
          <cell r="H22">
            <v>0.95549177658908979</v>
          </cell>
          <cell r="I22">
            <v>0.94565604538694337</v>
          </cell>
          <cell r="J22">
            <v>0.9241395436691181</v>
          </cell>
          <cell r="K22">
            <v>0.91353408180273421</v>
          </cell>
          <cell r="L22">
            <v>0.89735689034699562</v>
          </cell>
          <cell r="M22">
            <v>0.89616323387052466</v>
          </cell>
          <cell r="N22">
            <v>0.88184263515285422</v>
          </cell>
          <cell r="O22">
            <v>0.87091032865644413</v>
          </cell>
          <cell r="P22">
            <v>0.86767208115848926</v>
          </cell>
          <cell r="Q22">
            <v>0.86086328231152209</v>
          </cell>
          <cell r="R22">
            <v>0.88567030446474182</v>
          </cell>
          <cell r="S22">
            <v>0.88567030446474182</v>
          </cell>
          <cell r="T22" t="e">
            <v>#N/A</v>
          </cell>
        </row>
        <row r="23">
          <cell r="A23" t="str">
            <v>Maryland</v>
          </cell>
          <cell r="B23">
            <v>1</v>
          </cell>
          <cell r="C23">
            <v>0.99247901374358838</v>
          </cell>
          <cell r="D23">
            <v>0.98811544421337494</v>
          </cell>
          <cell r="E23">
            <v>0.9820554131476219</v>
          </cell>
          <cell r="F23">
            <v>0.987415125449572</v>
          </cell>
          <cell r="G23">
            <v>1.0028436077910352</v>
          </cell>
          <cell r="H23">
            <v>0.99725879335611067</v>
          </cell>
          <cell r="I23">
            <v>0.99386605466188316</v>
          </cell>
          <cell r="J23">
            <v>0.99268921849649427</v>
          </cell>
          <cell r="K23">
            <v>0.99253034809151863</v>
          </cell>
          <cell r="L23">
            <v>0.98981800554395805</v>
          </cell>
          <cell r="M23">
            <v>0.98619922909173463</v>
          </cell>
          <cell r="N23">
            <v>0.98422510383482975</v>
          </cell>
          <cell r="O23">
            <v>0.98014744245025687</v>
          </cell>
          <cell r="P23">
            <v>0.97724013648465935</v>
          </cell>
          <cell r="Q23">
            <v>0.97621765953302031</v>
          </cell>
          <cell r="R23">
            <v>1.0073702528244584</v>
          </cell>
          <cell r="S23">
            <v>1.0073702528244584</v>
          </cell>
          <cell r="T23" t="e">
            <v>#N/A</v>
          </cell>
        </row>
        <row r="24">
          <cell r="A24" t="str">
            <v>Massachusetts</v>
          </cell>
          <cell r="B24">
            <v>1</v>
          </cell>
          <cell r="C24">
            <v>0.99224937838700134</v>
          </cell>
          <cell r="D24">
            <v>0.9872150434436836</v>
          </cell>
          <cell r="E24">
            <v>0.99082379118026842</v>
          </cell>
          <cell r="F24">
            <v>0.99830157515789109</v>
          </cell>
          <cell r="G24">
            <v>1.0004052144011948</v>
          </cell>
          <cell r="H24">
            <v>0.99548937112511438</v>
          </cell>
          <cell r="I24">
            <v>0.99547298873051604</v>
          </cell>
          <cell r="J24">
            <v>0.99176076025511328</v>
          </cell>
          <cell r="K24">
            <v>0.99042994477975543</v>
          </cell>
          <cell r="L24">
            <v>0.98706303507364412</v>
          </cell>
          <cell r="M24">
            <v>0.98005290711273807</v>
          </cell>
          <cell r="N24">
            <v>0.97484797836347559</v>
          </cell>
          <cell r="O24">
            <v>0.97368149553564254</v>
          </cell>
          <cell r="P24">
            <v>0.9610235825422343</v>
          </cell>
          <cell r="Q24">
            <v>0.9552359874163372</v>
          </cell>
          <cell r="R24">
            <v>0.95749687832609232</v>
          </cell>
          <cell r="S24">
            <v>0.95749687832609232</v>
          </cell>
          <cell r="T24" t="e">
            <v>#N/A</v>
          </cell>
        </row>
        <row r="25">
          <cell r="A25" t="str">
            <v>Michigan</v>
          </cell>
          <cell r="B25">
            <v>1</v>
          </cell>
          <cell r="C25">
            <v>0.98999710188543932</v>
          </cell>
          <cell r="D25">
            <v>0.97874918598498661</v>
          </cell>
          <cell r="E25">
            <v>0.96173928078466475</v>
          </cell>
          <cell r="F25">
            <v>0.95781862133336459</v>
          </cell>
          <cell r="G25">
            <v>0.96549550730013833</v>
          </cell>
          <cell r="H25">
            <v>0.95467797284912415</v>
          </cell>
          <cell r="I25">
            <v>0.94163425985076565</v>
          </cell>
          <cell r="J25">
            <v>0.92541813730140365</v>
          </cell>
          <cell r="K25">
            <v>0.91157261230275977</v>
          </cell>
          <cell r="L25">
            <v>0.90087399889272524</v>
          </cell>
          <cell r="M25">
            <v>0.88935441359739975</v>
          </cell>
          <cell r="N25">
            <v>0.88259434175698448</v>
          </cell>
          <cell r="O25">
            <v>0.87762435183596732</v>
          </cell>
          <cell r="P25">
            <v>0.86761668793739288</v>
          </cell>
          <cell r="Q25">
            <v>0.85965586621241785</v>
          </cell>
          <cell r="R25">
            <v>0.85092523697637179</v>
          </cell>
          <cell r="S25">
            <v>0.85092523697637179</v>
          </cell>
          <cell r="T25" t="e">
            <v>#N/A</v>
          </cell>
        </row>
        <row r="26">
          <cell r="A26" t="str">
            <v>Minnesota</v>
          </cell>
          <cell r="B26">
            <v>1</v>
          </cell>
          <cell r="C26">
            <v>0.99730112746367139</v>
          </cell>
          <cell r="D26">
            <v>0.99292850279029343</v>
          </cell>
          <cell r="E26">
            <v>0.98755909274929754</v>
          </cell>
          <cell r="F26">
            <v>1.0008227252988948</v>
          </cell>
          <cell r="G26">
            <v>1.0214076748856411</v>
          </cell>
          <cell r="H26">
            <v>1.0199881478179964</v>
          </cell>
          <cell r="I26">
            <v>1.0216898102058338</v>
          </cell>
          <cell r="J26">
            <v>1.0193980178415354</v>
          </cell>
          <cell r="K26">
            <v>1.0179335702305334</v>
          </cell>
          <cell r="L26">
            <v>1.0132146147100709</v>
          </cell>
          <cell r="M26">
            <v>1.0136518560376182</v>
          </cell>
          <cell r="N26">
            <v>1.0228604962901444</v>
          </cell>
          <cell r="O26">
            <v>1.0261369585090203</v>
          </cell>
          <cell r="P26">
            <v>1.0273950440314812</v>
          </cell>
          <cell r="Q26">
            <v>1.0282168332270365</v>
          </cell>
          <cell r="R26">
            <v>1.0464357118265519</v>
          </cell>
          <cell r="S26">
            <v>1.0464357118265519</v>
          </cell>
          <cell r="T26" t="e">
            <v>#N/A</v>
          </cell>
        </row>
        <row r="27">
          <cell r="A27" t="str">
            <v>Mississippi</v>
          </cell>
          <cell r="B27">
            <v>1</v>
          </cell>
          <cell r="C27">
            <v>0.99057058740110793</v>
          </cell>
          <cell r="D27">
            <v>0.99345874474486084</v>
          </cell>
          <cell r="E27">
            <v>0.9955666578777379</v>
          </cell>
          <cell r="F27">
            <v>0.99875119007654323</v>
          </cell>
          <cell r="G27">
            <v>1.0021695371686976</v>
          </cell>
          <cell r="H27">
            <v>0.99801854652620881</v>
          </cell>
          <cell r="I27">
            <v>0.9920667370919275</v>
          </cell>
          <cell r="J27">
            <v>0.9804918937791931</v>
          </cell>
          <cell r="K27">
            <v>0.9678705000707476</v>
          </cell>
          <cell r="L27">
            <v>0.95768590467796677</v>
          </cell>
          <cell r="M27">
            <v>0.94912624030873727</v>
          </cell>
          <cell r="N27">
            <v>0.93773569038196014</v>
          </cell>
          <cell r="O27">
            <v>0.93560991138034044</v>
          </cell>
          <cell r="P27">
            <v>0.91842001191675315</v>
          </cell>
          <cell r="Q27">
            <v>0.90975164616025217</v>
          </cell>
          <cell r="R27">
            <v>0.91293426961220792</v>
          </cell>
          <cell r="S27">
            <v>0.91293426961220792</v>
          </cell>
          <cell r="T27" t="e">
            <v>#N/A</v>
          </cell>
        </row>
        <row r="28">
          <cell r="A28" t="str">
            <v>Missouri</v>
          </cell>
          <cell r="B28">
            <v>1</v>
          </cell>
          <cell r="C28">
            <v>0.99907620244113315</v>
          </cell>
          <cell r="D28">
            <v>0.99504178633654217</v>
          </cell>
          <cell r="E28">
            <v>0.99290315292478282</v>
          </cell>
          <cell r="F28">
            <v>1.0118194345701175</v>
          </cell>
          <cell r="G28">
            <v>1.023394388353688</v>
          </cell>
          <cell r="H28">
            <v>1.0183265999763145</v>
          </cell>
          <cell r="I28">
            <v>1.0108158417545698</v>
          </cell>
          <cell r="J28">
            <v>1.0009466117911643</v>
          </cell>
          <cell r="K28">
            <v>0.99259376546468792</v>
          </cell>
          <cell r="L28">
            <v>0.9877696679854584</v>
          </cell>
          <cell r="M28">
            <v>0.98168739989554532</v>
          </cell>
          <cell r="N28">
            <v>0.9773670949444383</v>
          </cell>
          <cell r="O28">
            <v>0.97614913278566462</v>
          </cell>
          <cell r="P28">
            <v>0.96632625008757511</v>
          </cell>
          <cell r="Q28">
            <v>0.96514012682413775</v>
          </cell>
          <cell r="R28">
            <v>0.98066921326732615</v>
          </cell>
          <cell r="S28">
            <v>0.98066921326732615</v>
          </cell>
          <cell r="T28" t="e">
            <v>#N/A</v>
          </cell>
        </row>
        <row r="29">
          <cell r="A29" t="str">
            <v>Montana</v>
          </cell>
          <cell r="B29">
            <v>1</v>
          </cell>
          <cell r="C29">
            <v>0.99562467365047669</v>
          </cell>
          <cell r="D29">
            <v>0.99330318077697111</v>
          </cell>
          <cell r="E29">
            <v>0.99311681254737771</v>
          </cell>
          <cell r="F29">
            <v>0.98799611824883726</v>
          </cell>
          <cell r="G29">
            <v>1.0156394592998641</v>
          </cell>
          <cell r="H29">
            <v>1.009755602193247</v>
          </cell>
          <cell r="I29">
            <v>1.0117144754785301</v>
          </cell>
          <cell r="J29">
            <v>1.0217996828126443</v>
          </cell>
          <cell r="K29">
            <v>1.0185843576895575</v>
          </cell>
          <cell r="L29">
            <v>1.0176073011091509</v>
          </cell>
          <cell r="M29">
            <v>1.0171887727100692</v>
          </cell>
          <cell r="N29">
            <v>1.0220204176375618</v>
          </cell>
          <cell r="O29">
            <v>1.0302103252365435</v>
          </cell>
          <cell r="P29">
            <v>1.038421478695974</v>
          </cell>
          <cell r="Q29">
            <v>1.0475067697273568</v>
          </cell>
          <cell r="R29">
            <v>1.0775482257937659</v>
          </cell>
          <cell r="S29">
            <v>1.0775482257937659</v>
          </cell>
          <cell r="T29" t="e">
            <v>#N/A</v>
          </cell>
        </row>
        <row r="30">
          <cell r="A30" t="str">
            <v>Nebraska</v>
          </cell>
          <cell r="B30">
            <v>1</v>
          </cell>
          <cell r="C30">
            <v>0.99762569563448245</v>
          </cell>
          <cell r="D30">
            <v>0.99848245403456881</v>
          </cell>
          <cell r="E30">
            <v>0.99604556952207801</v>
          </cell>
          <cell r="F30">
            <v>1.0161072858407718</v>
          </cell>
          <cell r="G30">
            <v>1.0342066768094338</v>
          </cell>
          <cell r="H30">
            <v>1.04009308188565</v>
          </cell>
          <cell r="I30">
            <v>1.0459537586840775</v>
          </cell>
          <cell r="J30">
            <v>1.0505755414498459</v>
          </cell>
          <cell r="K30">
            <v>1.0550543316745455</v>
          </cell>
          <cell r="L30">
            <v>1.0583799325628735</v>
          </cell>
          <cell r="M30">
            <v>1.060861760855492</v>
          </cell>
          <cell r="N30">
            <v>1.0640361272208374</v>
          </cell>
          <cell r="O30">
            <v>1.0717140253116442</v>
          </cell>
          <cell r="P30">
            <v>1.0670907495215569</v>
          </cell>
          <cell r="Q30">
            <v>1.0677992324300196</v>
          </cell>
          <cell r="R30">
            <v>1.0970347995758696</v>
          </cell>
          <cell r="S30">
            <v>1.0970347995758696</v>
          </cell>
          <cell r="T30" t="e">
            <v>#N/A</v>
          </cell>
        </row>
        <row r="31">
          <cell r="A31" t="str">
            <v>Nevada</v>
          </cell>
          <cell r="B31">
            <v>1</v>
          </cell>
          <cell r="C31">
            <v>1.0325650425051065</v>
          </cell>
          <cell r="D31">
            <v>1.0652755120731643</v>
          </cell>
          <cell r="E31">
            <v>1.077148854780376</v>
          </cell>
          <cell r="F31">
            <v>1.1194221177631367</v>
          </cell>
          <cell r="G31">
            <v>1.1496402325622115</v>
          </cell>
          <cell r="H31">
            <v>1.1511107297943153</v>
          </cell>
          <cell r="I31">
            <v>1.1474691461944866</v>
          </cell>
          <cell r="J31">
            <v>1.1434258179907888</v>
          </cell>
          <cell r="K31">
            <v>1.1442700072006289</v>
          </cell>
          <cell r="L31">
            <v>1.1491323390527763</v>
          </cell>
          <cell r="M31">
            <v>1.1505737894857655</v>
          </cell>
          <cell r="N31">
            <v>1.1650245831737664</v>
          </cell>
          <cell r="O31">
            <v>1.1702632888475226</v>
          </cell>
          <cell r="P31">
            <v>1.1801462558697744</v>
          </cell>
          <cell r="Q31">
            <v>1.1920338823397565</v>
          </cell>
          <cell r="R31">
            <v>1.1685714679893373</v>
          </cell>
          <cell r="S31">
            <v>1.1685714679893373</v>
          </cell>
          <cell r="T31" t="e">
            <v>#N/A</v>
          </cell>
        </row>
        <row r="32">
          <cell r="A32" t="str">
            <v>New Hampshire</v>
          </cell>
          <cell r="B32">
            <v>1</v>
          </cell>
          <cell r="C32">
            <v>0.99299344880270946</v>
          </cell>
          <cell r="D32">
            <v>0.98309173053121546</v>
          </cell>
          <cell r="E32">
            <v>0.96714235935164128</v>
          </cell>
          <cell r="F32">
            <v>0.98181334057558611</v>
          </cell>
          <cell r="G32">
            <v>0.97235484687929274</v>
          </cell>
          <cell r="H32">
            <v>0.96174302813289247</v>
          </cell>
          <cell r="I32">
            <v>0.95326578259548989</v>
          </cell>
          <cell r="J32">
            <v>0.93142975432926334</v>
          </cell>
          <cell r="K32">
            <v>0.9248749346166526</v>
          </cell>
          <cell r="L32">
            <v>0.90555414248025001</v>
          </cell>
          <cell r="M32">
            <v>0.8886083382033807</v>
          </cell>
          <cell r="N32">
            <v>0.88323923955692696</v>
          </cell>
          <cell r="O32">
            <v>0.88182940071432747</v>
          </cell>
          <cell r="P32">
            <v>0.8677870022350137</v>
          </cell>
          <cell r="Q32">
            <v>0.86025922826022161</v>
          </cell>
          <cell r="R32">
            <v>0.87639229145792719</v>
          </cell>
          <cell r="S32">
            <v>0.87639229145792719</v>
          </cell>
          <cell r="T32" t="e">
            <v>#N/A</v>
          </cell>
        </row>
        <row r="33">
          <cell r="A33" t="str">
            <v>New Jersey</v>
          </cell>
          <cell r="B33">
            <v>1</v>
          </cell>
          <cell r="C33">
            <v>0.99460716764817891</v>
          </cell>
          <cell r="D33">
            <v>0.99090473874033147</v>
          </cell>
          <cell r="E33">
            <v>0.98591160466285732</v>
          </cell>
          <cell r="F33">
            <v>0.98275833821592229</v>
          </cell>
          <cell r="G33">
            <v>1.0030672976288575</v>
          </cell>
          <cell r="H33">
            <v>0.99530782134571671</v>
          </cell>
          <cell r="I33">
            <v>0.9922057631680018</v>
          </cell>
          <cell r="J33">
            <v>0.98731636467659278</v>
          </cell>
          <cell r="K33">
            <v>0.9813779092082574</v>
          </cell>
          <cell r="L33">
            <v>0.97199499468524031</v>
          </cell>
          <cell r="M33">
            <v>0.96366310695051072</v>
          </cell>
          <cell r="N33">
            <v>0.95998019299410653</v>
          </cell>
          <cell r="O33">
            <v>0.9464793182127218</v>
          </cell>
          <cell r="P33">
            <v>0.93756930771494207</v>
          </cell>
          <cell r="Q33">
            <v>0.93400438347083281</v>
          </cell>
          <cell r="R33">
            <v>0.98722391753278638</v>
          </cell>
          <cell r="S33">
            <v>0.98722391753278638</v>
          </cell>
          <cell r="T33" t="e">
            <v>#N/A</v>
          </cell>
        </row>
        <row r="34">
          <cell r="A34" t="str">
            <v>New Mexico</v>
          </cell>
          <cell r="B34">
            <v>1</v>
          </cell>
          <cell r="C34">
            <v>0.99791219155732103</v>
          </cell>
          <cell r="D34">
            <v>0.99846833727825846</v>
          </cell>
          <cell r="E34">
            <v>0.99730003259115008</v>
          </cell>
          <cell r="F34">
            <v>1.0096302688506662</v>
          </cell>
          <cell r="G34">
            <v>1.0498258966984209</v>
          </cell>
          <cell r="H34">
            <v>1.0552259742638885</v>
          </cell>
          <cell r="I34">
            <v>1.0375481712551988</v>
          </cell>
          <cell r="J34">
            <v>1.0417690832504507</v>
          </cell>
          <cell r="K34">
            <v>1.0187588949133692</v>
          </cell>
          <cell r="L34">
            <v>1.0084186533478026</v>
          </cell>
          <cell r="M34">
            <v>0.99778069060036101</v>
          </cell>
          <cell r="N34">
            <v>0.99091374598611082</v>
          </cell>
          <cell r="O34">
            <v>0.98860209468530502</v>
          </cell>
          <cell r="P34">
            <v>0.97263390509636682</v>
          </cell>
          <cell r="Q34">
            <v>0.96924458886952691</v>
          </cell>
          <cell r="R34">
            <v>0.94377034973437335</v>
          </cell>
          <cell r="S34">
            <v>0.94377034973437335</v>
          </cell>
          <cell r="T34" t="e">
            <v>#N/A</v>
          </cell>
        </row>
        <row r="35">
          <cell r="A35" t="str">
            <v>New York</v>
          </cell>
          <cell r="B35">
            <v>1</v>
          </cell>
          <cell r="C35">
            <v>0.98975328384220262</v>
          </cell>
          <cell r="D35">
            <v>0.9792926522617118</v>
          </cell>
          <cell r="E35">
            <v>0.98144773240836469</v>
          </cell>
          <cell r="F35">
            <v>0.97563343944756487</v>
          </cell>
          <cell r="G35">
            <v>0.97072169827001253</v>
          </cell>
          <cell r="H35">
            <v>0.95871076701522329</v>
          </cell>
          <cell r="I35">
            <v>0.94900744315064867</v>
          </cell>
          <cell r="J35">
            <v>0.94029901020409157</v>
          </cell>
          <cell r="K35">
            <v>0.93452739375963656</v>
          </cell>
          <cell r="L35">
            <v>0.92706959152718615</v>
          </cell>
          <cell r="M35">
            <v>0.91897106150794061</v>
          </cell>
          <cell r="N35">
            <v>0.90830771477866734</v>
          </cell>
          <cell r="O35">
            <v>0.88886535173495451</v>
          </cell>
          <cell r="P35">
            <v>0.87810691230474147</v>
          </cell>
          <cell r="Q35">
            <v>0.86849094931716042</v>
          </cell>
          <cell r="R35">
            <v>0.90493790984038947</v>
          </cell>
          <cell r="S35">
            <v>0.90493790984038947</v>
          </cell>
          <cell r="T35" t="e">
            <v>#N/A</v>
          </cell>
        </row>
        <row r="36">
          <cell r="A36" t="str">
            <v>North Carolina</v>
          </cell>
          <cell r="B36">
            <v>1</v>
          </cell>
          <cell r="C36">
            <v>1.0149465655138319</v>
          </cell>
          <cell r="D36">
            <v>1.0313542773838407</v>
          </cell>
          <cell r="E36">
            <v>1.0477353169170542</v>
          </cell>
          <cell r="F36">
            <v>1.0819853139365472</v>
          </cell>
          <cell r="G36">
            <v>1.1019754153162959</v>
          </cell>
          <cell r="H36">
            <v>1.1096124767599396</v>
          </cell>
          <cell r="I36">
            <v>1.1144321816413136</v>
          </cell>
          <cell r="J36">
            <v>1.1157141726734636</v>
          </cell>
          <cell r="K36">
            <v>1.1118549165640501</v>
          </cell>
          <cell r="L36">
            <v>1.1104631320359299</v>
          </cell>
          <cell r="M36">
            <v>1.1058841994570794</v>
          </cell>
          <cell r="N36">
            <v>1.1074683642197849</v>
          </cell>
          <cell r="O36">
            <v>1.1135475309414193</v>
          </cell>
          <cell r="P36">
            <v>1.1060670964538288</v>
          </cell>
          <cell r="Q36">
            <v>1.1107977287527675</v>
          </cell>
          <cell r="R36">
            <v>1.0811440020129817</v>
          </cell>
          <cell r="S36">
            <v>1.0811440020129817</v>
          </cell>
          <cell r="T36" t="e">
            <v>#N/A</v>
          </cell>
        </row>
        <row r="37">
          <cell r="A37" t="str">
            <v>North Dakota</v>
          </cell>
          <cell r="B37">
            <v>1</v>
          </cell>
          <cell r="C37">
            <v>0.98176521364439273</v>
          </cell>
          <cell r="D37">
            <v>0.97786248242586371</v>
          </cell>
          <cell r="E37">
            <v>0.96750319603318158</v>
          </cell>
          <cell r="F37">
            <v>0.98166914198831545</v>
          </cell>
          <cell r="G37">
            <v>1.0016539782323375</v>
          </cell>
          <cell r="H37">
            <v>1.0081542823470286</v>
          </cell>
          <cell r="I37">
            <v>1.0332925516436164</v>
          </cell>
          <cell r="J37">
            <v>1.0802785553940097</v>
          </cell>
          <cell r="K37">
            <v>1.1030360274985453</v>
          </cell>
          <cell r="L37">
            <v>1.1244863427430634</v>
          </cell>
          <cell r="M37">
            <v>1.1264785200129084</v>
          </cell>
          <cell r="N37">
            <v>1.1144522437984314</v>
          </cell>
          <cell r="O37">
            <v>1.1309784520948614</v>
          </cell>
          <cell r="P37">
            <v>1.1382218189167712</v>
          </cell>
          <cell r="Q37">
            <v>1.1552467339699388</v>
          </cell>
          <cell r="R37">
            <v>1.1914493382980935</v>
          </cell>
          <cell r="S37">
            <v>1.1914493382980935</v>
          </cell>
          <cell r="T37" t="e">
            <v>#N/A</v>
          </cell>
        </row>
        <row r="38">
          <cell r="A38" t="str">
            <v>Ohio</v>
          </cell>
          <cell r="B38">
            <v>1</v>
          </cell>
          <cell r="C38">
            <v>0.99291618268157067</v>
          </cell>
          <cell r="D38">
            <v>0.98490542501823863</v>
          </cell>
          <cell r="E38">
            <v>0.97673383811165859</v>
          </cell>
          <cell r="F38">
            <v>0.9800534079911426</v>
          </cell>
          <cell r="G38">
            <v>1.0020863493676853</v>
          </cell>
          <cell r="H38">
            <v>0.9913923118767215</v>
          </cell>
          <cell r="I38">
            <v>0.98088297626232268</v>
          </cell>
          <cell r="J38">
            <v>0.97079175704759935</v>
          </cell>
          <cell r="K38">
            <v>0.96161278351557655</v>
          </cell>
          <cell r="L38">
            <v>0.95185520580851424</v>
          </cell>
          <cell r="M38">
            <v>0.94283814720796011</v>
          </cell>
          <cell r="N38">
            <v>0.94064409432677032</v>
          </cell>
          <cell r="O38">
            <v>0.93798066177160633</v>
          </cell>
          <cell r="P38">
            <v>0.93172405631602606</v>
          </cell>
          <cell r="Q38">
            <v>0.9267174625079343</v>
          </cell>
          <cell r="R38">
            <v>0.91899176408325145</v>
          </cell>
          <cell r="S38">
            <v>0.91899176408325145</v>
          </cell>
          <cell r="T38" t="e">
            <v>#N/A</v>
          </cell>
        </row>
        <row r="39">
          <cell r="A39" t="str">
            <v>Oklahoma</v>
          </cell>
          <cell r="B39">
            <v>1</v>
          </cell>
          <cell r="C39">
            <v>1.0090259183705477</v>
          </cell>
          <cell r="D39">
            <v>1.0085426960949486</v>
          </cell>
          <cell r="E39">
            <v>1.0118681125889313</v>
          </cell>
          <cell r="F39">
            <v>1.0364105792008378</v>
          </cell>
          <cell r="G39">
            <v>1.0662370917413115</v>
          </cell>
          <cell r="H39">
            <v>1.0743764444128654</v>
          </cell>
          <cell r="I39">
            <v>1.078383480606848</v>
          </cell>
          <cell r="J39">
            <v>1.0774960435615946</v>
          </cell>
          <cell r="K39">
            <v>1.0768654907184634</v>
          </cell>
          <cell r="L39">
            <v>1.0820432154422364</v>
          </cell>
          <cell r="M39">
            <v>1.0856297317023076</v>
          </cell>
          <cell r="N39">
            <v>1.0812161986810003</v>
          </cell>
          <cell r="O39">
            <v>1.0856946936503902</v>
          </cell>
          <cell r="P39">
            <v>1.0814826427339879</v>
          </cell>
          <cell r="Q39">
            <v>1.0833036903388382</v>
          </cell>
          <cell r="R39">
            <v>1.0656990531766688</v>
          </cell>
          <cell r="S39">
            <v>1.0656990531766688</v>
          </cell>
          <cell r="T39" t="e">
            <v>#N/A</v>
          </cell>
        </row>
        <row r="40">
          <cell r="A40" t="str">
            <v>Oregon</v>
          </cell>
          <cell r="B40">
            <v>1</v>
          </cell>
          <cell r="C40">
            <v>1.0017760044742356</v>
          </cell>
          <cell r="D40">
            <v>1.0052128851434392</v>
          </cell>
          <cell r="E40">
            <v>1.0073923963123423</v>
          </cell>
          <cell r="F40">
            <v>1.0302589565050013</v>
          </cell>
          <cell r="G40">
            <v>1.0426565216123167</v>
          </cell>
          <cell r="H40">
            <v>1.0414959307039409</v>
          </cell>
          <cell r="I40">
            <v>1.0329269295931829</v>
          </cell>
          <cell r="J40">
            <v>1.0264316696623634</v>
          </cell>
          <cell r="K40">
            <v>1.0219392651961099</v>
          </cell>
          <cell r="L40">
            <v>1.025314881502416</v>
          </cell>
          <cell r="M40">
            <v>1.0257445218080206</v>
          </cell>
          <cell r="N40">
            <v>1.0311089384365479</v>
          </cell>
          <cell r="O40">
            <v>1.0325650320014794</v>
          </cell>
          <cell r="P40">
            <v>1.0285008742056885</v>
          </cell>
          <cell r="Q40">
            <v>1.0252161053138398</v>
          </cell>
          <cell r="R40">
            <v>1.0324731342111582</v>
          </cell>
          <cell r="S40">
            <v>1.0324731342111582</v>
          </cell>
          <cell r="T40" t="e">
            <v>#N/A</v>
          </cell>
        </row>
        <row r="41">
          <cell r="A41" t="str">
            <v>Pennsylvania</v>
          </cell>
          <cell r="B41">
            <v>1</v>
          </cell>
          <cell r="C41">
            <v>0.99463689006521516</v>
          </cell>
          <cell r="D41">
            <v>0.98921952674243918</v>
          </cell>
          <cell r="E41">
            <v>0.98032635424788428</v>
          </cell>
          <cell r="F41">
            <v>0.98755205995105633</v>
          </cell>
          <cell r="G41">
            <v>1.0069704538606565</v>
          </cell>
          <cell r="H41">
            <v>0.99475836643381443</v>
          </cell>
          <cell r="I41">
            <v>0.98576749516309048</v>
          </cell>
          <cell r="J41">
            <v>0.97126160107259152</v>
          </cell>
          <cell r="K41">
            <v>0.96264748126689825</v>
          </cell>
          <cell r="L41">
            <v>0.9549055295386033</v>
          </cell>
          <cell r="M41">
            <v>0.94631458256014367</v>
          </cell>
          <cell r="N41">
            <v>0.94151163951037231</v>
          </cell>
          <cell r="O41">
            <v>0.93770898866994712</v>
          </cell>
          <cell r="P41">
            <v>0.93303157652012136</v>
          </cell>
          <cell r="Q41">
            <v>0.92671332575822896</v>
          </cell>
          <cell r="R41">
            <v>0.94999252383158039</v>
          </cell>
          <cell r="S41">
            <v>0.94999252383158039</v>
          </cell>
          <cell r="T41" t="e">
            <v>#N/A</v>
          </cell>
        </row>
        <row r="42">
          <cell r="A42" t="str">
            <v>Rhode Island</v>
          </cell>
          <cell r="B42">
            <v>1</v>
          </cell>
          <cell r="C42">
            <v>0.98180203981240022</v>
          </cell>
          <cell r="D42">
            <v>0.97240605936814917</v>
          </cell>
          <cell r="E42">
            <v>0.95434224017907243</v>
          </cell>
          <cell r="F42">
            <v>0.95117115180287826</v>
          </cell>
          <cell r="G42">
            <v>0.96690618583860333</v>
          </cell>
          <cell r="H42">
            <v>0.94773454325722239</v>
          </cell>
          <cell r="I42">
            <v>0.93072514421631569</v>
          </cell>
          <cell r="J42">
            <v>0.91705524504612956</v>
          </cell>
          <cell r="K42">
            <v>0.90995035220471454</v>
          </cell>
          <cell r="L42">
            <v>0.89921181954583329</v>
          </cell>
          <cell r="M42">
            <v>0.88651720154373825</v>
          </cell>
          <cell r="N42">
            <v>0.87879191582656146</v>
          </cell>
          <cell r="O42">
            <v>0.86876289593341871</v>
          </cell>
          <cell r="P42">
            <v>0.86026864579647244</v>
          </cell>
          <cell r="Q42">
            <v>0.84838293117559083</v>
          </cell>
          <cell r="R42">
            <v>0.88865239208186797</v>
          </cell>
          <cell r="S42">
            <v>0.88865239208186797</v>
          </cell>
          <cell r="T42" t="e">
            <v>#N/A</v>
          </cell>
        </row>
        <row r="43">
          <cell r="A43" t="str">
            <v>South Carolina</v>
          </cell>
          <cell r="B43">
            <v>1</v>
          </cell>
          <cell r="C43">
            <v>1.0045927787409366</v>
          </cell>
          <cell r="D43">
            <v>1.0135375818484962</v>
          </cell>
          <cell r="E43">
            <v>1.0195051725680304</v>
          </cell>
          <cell r="F43">
            <v>1.0408056585490546</v>
          </cell>
          <cell r="G43">
            <v>1.0068100056077058</v>
          </cell>
          <cell r="H43">
            <v>1.0069586420306054</v>
          </cell>
          <cell r="I43">
            <v>1.0024233112355774</v>
          </cell>
          <cell r="J43">
            <v>1.0011538769379476</v>
          </cell>
          <cell r="K43">
            <v>1.001529243466265</v>
          </cell>
          <cell r="L43">
            <v>1.0025464813535798</v>
          </cell>
          <cell r="M43">
            <v>1.0031733408624337</v>
          </cell>
          <cell r="N43">
            <v>1.0109827445060315</v>
          </cell>
          <cell r="O43">
            <v>1.019163469071926</v>
          </cell>
          <cell r="P43">
            <v>1.0100971012338151</v>
          </cell>
          <cell r="Q43">
            <v>1.0165815072615123</v>
          </cell>
          <cell r="R43">
            <v>1.0249854399423419</v>
          </cell>
          <cell r="S43">
            <v>1.0249854399423419</v>
          </cell>
          <cell r="T43" t="e">
            <v>#N/A</v>
          </cell>
        </row>
        <row r="44">
          <cell r="A44" t="str">
            <v>South Dakota</v>
          </cell>
          <cell r="B44">
            <v>1</v>
          </cell>
          <cell r="C44">
            <v>0.99355664604272642</v>
          </cell>
          <cell r="D44">
            <v>0.98845600886289298</v>
          </cell>
          <cell r="E44">
            <v>0.99412087569110463</v>
          </cell>
          <cell r="F44">
            <v>1.0093180439312528</v>
          </cell>
          <cell r="G44">
            <v>1.0218072312645416</v>
          </cell>
          <cell r="H44">
            <v>1.0262462020487897</v>
          </cell>
          <cell r="I44">
            <v>1.0367201271804969</v>
          </cell>
          <cell r="J44">
            <v>1.1145118607805633</v>
          </cell>
          <cell r="K44">
            <v>1.0564109005153157</v>
          </cell>
          <cell r="L44">
            <v>1.0483457444636923</v>
          </cell>
          <cell r="M44">
            <v>1.0653576934858731</v>
          </cell>
          <cell r="N44">
            <v>1.0673408079629334</v>
          </cell>
          <cell r="O44">
            <v>1.0870595315139817</v>
          </cell>
          <cell r="P44">
            <v>1.0797092210001398</v>
          </cell>
          <cell r="Q44">
            <v>1.090894861786889</v>
          </cell>
          <cell r="R44">
            <v>1.1106620013813533</v>
          </cell>
          <cell r="S44">
            <v>1.1106620013813533</v>
          </cell>
          <cell r="T44" t="e">
            <v>#N/A</v>
          </cell>
        </row>
        <row r="45">
          <cell r="A45" t="str">
            <v>Tennessee</v>
          </cell>
          <cell r="B45">
            <v>1</v>
          </cell>
          <cell r="C45">
            <v>1.0102898825296405</v>
          </cell>
          <cell r="D45">
            <v>1.016403185410047</v>
          </cell>
          <cell r="E45">
            <v>1.0167099291579491</v>
          </cell>
          <cell r="F45">
            <v>1.040913867495372</v>
          </cell>
          <cell r="G45">
            <v>1.0724732637598537</v>
          </cell>
          <cell r="H45">
            <v>1.0731722833560144</v>
          </cell>
          <cell r="I45">
            <v>1.0706311997581739</v>
          </cell>
          <cell r="J45">
            <v>1.0673183751708617</v>
          </cell>
          <cell r="K45">
            <v>1.0667815382930721</v>
          </cell>
          <cell r="L45">
            <v>1.0602218466384841</v>
          </cell>
          <cell r="M45">
            <v>1.0558959804735581</v>
          </cell>
          <cell r="N45">
            <v>1.0572740994573837</v>
          </cell>
          <cell r="O45">
            <v>1.061954988508109</v>
          </cell>
          <cell r="P45">
            <v>1.0577785290526178</v>
          </cell>
          <cell r="Q45">
            <v>1.0595379473833682</v>
          </cell>
          <cell r="R45">
            <v>1.0534378212244369</v>
          </cell>
          <cell r="S45">
            <v>1.0534378212244369</v>
          </cell>
          <cell r="T45" t="e">
            <v>#N/A</v>
          </cell>
        </row>
        <row r="46">
          <cell r="A46" t="str">
            <v>Texas</v>
          </cell>
          <cell r="B46">
            <v>1</v>
          </cell>
          <cell r="C46">
            <v>1.0195779492720718</v>
          </cell>
          <cell r="D46">
            <v>1.0350710936222265</v>
          </cell>
          <cell r="E46">
            <v>1.0493554306097599</v>
          </cell>
          <cell r="F46">
            <v>1.0826474246742852</v>
          </cell>
          <cell r="G46">
            <v>1.1043550670903499</v>
          </cell>
          <cell r="H46">
            <v>1.1220444221625403</v>
          </cell>
          <cell r="I46">
            <v>1.128835056769236</v>
          </cell>
          <cell r="J46">
            <v>1.1347147932200041</v>
          </cell>
          <cell r="K46">
            <v>1.1440922051934432</v>
          </cell>
          <cell r="L46">
            <v>1.1520072015641911</v>
          </cell>
          <cell r="M46">
            <v>1.1605210595103241</v>
          </cell>
          <cell r="N46">
            <v>1.1707820479503601</v>
          </cell>
          <cell r="O46">
            <v>1.1849026779676342</v>
          </cell>
          <cell r="P46">
            <v>1.1852871440423436</v>
          </cell>
          <cell r="Q46">
            <v>1.1950490886335059</v>
          </cell>
          <cell r="R46">
            <v>1.1754629776153958</v>
          </cell>
          <cell r="S46">
            <v>1.1754629776153958</v>
          </cell>
          <cell r="T46" t="e">
            <v>#N/A</v>
          </cell>
        </row>
        <row r="47">
          <cell r="A47" t="str">
            <v>Utah</v>
          </cell>
          <cell r="B47">
            <v>1</v>
          </cell>
          <cell r="C47">
            <v>1.0231812906933657</v>
          </cell>
          <cell r="D47">
            <v>1.0435184920218976</v>
          </cell>
          <cell r="E47">
            <v>1.0735774597201353</v>
          </cell>
          <cell r="F47">
            <v>1.1170005987467382</v>
          </cell>
          <cell r="G47">
            <v>1.1295719048297528</v>
          </cell>
          <cell r="H47">
            <v>1.1502623694048648</v>
          </cell>
          <cell r="I47">
            <v>1.1585101687589081</v>
          </cell>
          <cell r="J47">
            <v>1.1685732762524303</v>
          </cell>
          <cell r="K47">
            <v>1.1725235027724661</v>
          </cell>
          <cell r="L47">
            <v>1.1872963631279758</v>
          </cell>
          <cell r="M47">
            <v>1.1972339888819199</v>
          </cell>
          <cell r="N47">
            <v>1.2041704167683043</v>
          </cell>
          <cell r="O47">
            <v>1.2196408067294591</v>
          </cell>
          <cell r="P47">
            <v>1.2318140449008281</v>
          </cell>
          <cell r="Q47">
            <v>1.2383176411584913</v>
          </cell>
          <cell r="R47">
            <v>1.250349958927429</v>
          </cell>
          <cell r="S47">
            <v>1.250349958927429</v>
          </cell>
          <cell r="T47" t="e">
            <v>#N/A</v>
          </cell>
        </row>
        <row r="48">
          <cell r="A48" t="str">
            <v>Vermont</v>
          </cell>
          <cell r="B48">
            <v>1</v>
          </cell>
          <cell r="C48">
            <v>0.98334015259281304</v>
          </cell>
          <cell r="D48">
            <v>0.96516417095786711</v>
          </cell>
          <cell r="E48">
            <v>0.95364195370199845</v>
          </cell>
          <cell r="F48">
            <v>0.96312710186949613</v>
          </cell>
          <cell r="G48">
            <v>0.98115274199220093</v>
          </cell>
          <cell r="H48">
            <v>0.96993698637945547</v>
          </cell>
          <cell r="I48">
            <v>0.96532128003026685</v>
          </cell>
          <cell r="J48">
            <v>0.9587646856641574</v>
          </cell>
          <cell r="K48">
            <v>0.94123751494838293</v>
          </cell>
          <cell r="L48">
            <v>0.92361715003689893</v>
          </cell>
          <cell r="M48">
            <v>0.91403757551072085</v>
          </cell>
          <cell r="N48">
            <v>0.90264950957475343</v>
          </cell>
          <cell r="O48">
            <v>0.90597375494593513</v>
          </cell>
          <cell r="P48">
            <v>0.8885639955321466</v>
          </cell>
          <cell r="Q48">
            <v>0.88249568462485395</v>
          </cell>
          <cell r="R48">
            <v>0.90306238453855892</v>
          </cell>
          <cell r="S48">
            <v>0.90306238453855892</v>
          </cell>
          <cell r="T48" t="e">
            <v>#N/A</v>
          </cell>
        </row>
        <row r="49">
          <cell r="A49" t="str">
            <v>Virginia</v>
          </cell>
          <cell r="B49">
            <v>1</v>
          </cell>
          <cell r="C49">
            <v>1.0014635692432403</v>
          </cell>
          <cell r="D49">
            <v>1.0056913060278647</v>
          </cell>
          <cell r="E49">
            <v>1.0088357125761538</v>
          </cell>
          <cell r="F49">
            <v>1.0315020491211364</v>
          </cell>
          <cell r="G49">
            <v>1.0448784197097924</v>
          </cell>
          <cell r="H49">
            <v>1.0511214670161697</v>
          </cell>
          <cell r="I49">
            <v>1.0510183780809632</v>
          </cell>
          <cell r="J49">
            <v>0.98834427498009092</v>
          </cell>
          <cell r="K49">
            <v>1.0522165821915141</v>
          </cell>
          <cell r="L49">
            <v>1.0498235105312712</v>
          </cell>
          <cell r="M49">
            <v>1.0481764202123633</v>
          </cell>
          <cell r="N49">
            <v>1.0433622505082483</v>
          </cell>
          <cell r="O49">
            <v>1.0475304852772696</v>
          </cell>
          <cell r="P49">
            <v>1.0358848308584849</v>
          </cell>
          <cell r="Q49">
            <v>1.0402873902724752</v>
          </cell>
          <cell r="R49">
            <v>1.0377722410886911</v>
          </cell>
          <cell r="S49">
            <v>1.0377722410886911</v>
          </cell>
          <cell r="T49" t="e">
            <v>#N/A</v>
          </cell>
        </row>
        <row r="50">
          <cell r="A50" t="str">
            <v>Washington</v>
          </cell>
          <cell r="B50">
            <v>1</v>
          </cell>
          <cell r="C50">
            <v>1.0016896544829568</v>
          </cell>
          <cell r="D50">
            <v>1.0032916432470935</v>
          </cell>
          <cell r="E50">
            <v>1.0072460518073325</v>
          </cell>
          <cell r="F50">
            <v>1.0309467845904858</v>
          </cell>
          <cell r="G50">
            <v>1.0596427991264774</v>
          </cell>
          <cell r="H50">
            <v>1.0568656031520964</v>
          </cell>
          <cell r="I50">
            <v>1.0531626279663633</v>
          </cell>
          <cell r="J50">
            <v>1.0544122802062457</v>
          </cell>
          <cell r="K50">
            <v>1.0547244743342243</v>
          </cell>
          <cell r="L50">
            <v>1.0580900962591056</v>
          </cell>
          <cell r="M50">
            <v>1.0623005454620826</v>
          </cell>
          <cell r="N50">
            <v>1.0750251078054818</v>
          </cell>
          <cell r="O50">
            <v>1.0849349001825059</v>
          </cell>
          <cell r="P50">
            <v>1.0851903100584623</v>
          </cell>
          <cell r="Q50">
            <v>1.0900592508526892</v>
          </cell>
          <cell r="R50">
            <v>1.1037731971617701</v>
          </cell>
          <cell r="S50">
            <v>1.1037731971617701</v>
          </cell>
          <cell r="T50" t="e">
            <v>#N/A</v>
          </cell>
        </row>
        <row r="51">
          <cell r="A51" t="str">
            <v>West Virginia</v>
          </cell>
          <cell r="B51">
            <v>1</v>
          </cell>
          <cell r="C51">
            <v>0.99152106886336633</v>
          </cell>
          <cell r="D51">
            <v>0.99001513257171503</v>
          </cell>
          <cell r="E51">
            <v>0.98203353677505234</v>
          </cell>
          <cell r="F51">
            <v>0.99470254874008113</v>
          </cell>
          <cell r="G51">
            <v>1.013026940621397</v>
          </cell>
          <cell r="H51">
            <v>1.0047128616544723</v>
          </cell>
          <cell r="I51">
            <v>0.98937334607190297</v>
          </cell>
          <cell r="J51">
            <v>0.98158983461725868</v>
          </cell>
          <cell r="K51">
            <v>0.9710210419260713</v>
          </cell>
          <cell r="L51">
            <v>0.96722324908295954</v>
          </cell>
          <cell r="M51">
            <v>0.95998529680725631</v>
          </cell>
          <cell r="N51">
            <v>0.94604462630126807</v>
          </cell>
          <cell r="O51">
            <v>0.93956375872450459</v>
          </cell>
          <cell r="P51">
            <v>0.92032403952869957</v>
          </cell>
          <cell r="Q51">
            <v>0.91375809522456997</v>
          </cell>
          <cell r="R51">
            <v>0.92593051716401131</v>
          </cell>
          <cell r="S51">
            <v>0.92593051716401131</v>
          </cell>
          <cell r="T51" t="e">
            <v>#N/A</v>
          </cell>
        </row>
        <row r="52">
          <cell r="A52" t="str">
            <v>Wisconsin</v>
          </cell>
          <cell r="B52">
            <v>1</v>
          </cell>
          <cell r="C52">
            <v>0.99363439232838646</v>
          </cell>
          <cell r="D52">
            <v>0.98996599570001564</v>
          </cell>
          <cell r="E52">
            <v>0.98133183654789446</v>
          </cell>
          <cell r="F52">
            <v>0.99798056814310465</v>
          </cell>
          <cell r="G52">
            <v>1.0145056579894087</v>
          </cell>
          <cell r="H52">
            <v>1.0117112891879276</v>
          </cell>
          <cell r="I52">
            <v>1.0039842299670589</v>
          </cell>
          <cell r="J52">
            <v>0.99710732670964997</v>
          </cell>
          <cell r="K52">
            <v>0.98914136282137743</v>
          </cell>
          <cell r="L52">
            <v>0.97986747317028922</v>
          </cell>
          <cell r="M52">
            <v>0.97396358703247476</v>
          </cell>
          <cell r="N52">
            <v>0.96791435405125725</v>
          </cell>
          <cell r="O52">
            <v>0.96654152583543895</v>
          </cell>
          <cell r="P52">
            <v>0.95827820958627663</v>
          </cell>
          <cell r="Q52">
            <v>0.95361064179449928</v>
          </cell>
          <cell r="R52">
            <v>0.97397876142949091</v>
          </cell>
          <cell r="S52">
            <v>0.97397876142949091</v>
          </cell>
          <cell r="T52" t="e">
            <v>#N/A</v>
          </cell>
        </row>
        <row r="53">
          <cell r="A53" t="str">
            <v>Wyoming</v>
          </cell>
          <cell r="B53">
            <v>1</v>
          </cell>
          <cell r="C53">
            <v>0.99684945557792748</v>
          </cell>
          <cell r="D53">
            <v>1.006963088104623</v>
          </cell>
          <cell r="E53">
            <v>1.0230438176684888</v>
          </cell>
          <cell r="F53">
            <v>1.0578685625076827</v>
          </cell>
          <cell r="G53">
            <v>1.0971921998430461</v>
          </cell>
          <cell r="H53">
            <v>1.0959072775042864</v>
          </cell>
          <cell r="I53">
            <v>1.1084045805062681</v>
          </cell>
          <cell r="J53">
            <v>1.1849287110632969</v>
          </cell>
          <cell r="K53">
            <v>1.1166146925341305</v>
          </cell>
          <cell r="L53">
            <v>1.1047916313533745</v>
          </cell>
          <cell r="M53">
            <v>1.1125774071460108</v>
          </cell>
          <cell r="N53">
            <v>1.0948267411950181</v>
          </cell>
          <cell r="O53">
            <v>1.0917820560858511</v>
          </cell>
          <cell r="P53">
            <v>1.0823644696492463</v>
          </cell>
          <cell r="Q53">
            <v>1.0843361064214105</v>
          </cell>
          <cell r="R53">
            <v>1.0881069300527215</v>
          </cell>
          <cell r="S53">
            <v>1.0881069300527215</v>
          </cell>
          <cell r="T53" t="e">
            <v>#N/A</v>
          </cell>
        </row>
        <row r="54">
          <cell r="A54" t="str">
            <v>American Samoa</v>
          </cell>
        </row>
        <row r="55">
          <cell r="A55" t="str">
            <v>Guam</v>
          </cell>
        </row>
        <row r="56">
          <cell r="A56" t="str">
            <v>Northern Mariana Islands</v>
          </cell>
        </row>
        <row r="57">
          <cell r="A57" t="str">
            <v>Puerto Rico</v>
          </cell>
          <cell r="B57">
            <v>1</v>
          </cell>
          <cell r="C57">
            <v>0.98936094153144383</v>
          </cell>
          <cell r="D57">
            <v>0.97636836524818815</v>
          </cell>
          <cell r="E57">
            <v>0.96872289411992185</v>
          </cell>
          <cell r="F57">
            <v>0.957042029811493</v>
          </cell>
          <cell r="G57">
            <v>0.89906792658321544</v>
          </cell>
          <cell r="H57">
            <v>0.87958499522532496</v>
          </cell>
          <cell r="I57">
            <v>0.85449103235318136</v>
          </cell>
          <cell r="J57">
            <v>0.77668413128242708</v>
          </cell>
          <cell r="K57">
            <v>0.78654408713710666</v>
          </cell>
          <cell r="L57">
            <v>0.7547399831941396</v>
          </cell>
          <cell r="M57">
            <v>0.71669120988996515</v>
          </cell>
          <cell r="N57">
            <v>0.68137918789709617</v>
          </cell>
          <cell r="O57">
            <v>0.62761349313563708</v>
          </cell>
          <cell r="P57">
            <v>0.6126935241454412</v>
          </cell>
          <cell r="Q57">
            <v>0.58670236136258125</v>
          </cell>
          <cell r="R57">
            <v>0.5975169046437705</v>
          </cell>
          <cell r="S57">
            <v>0.5975169046437705</v>
          </cell>
          <cell r="T57" t="e">
            <v>#N/A</v>
          </cell>
        </row>
        <row r="58">
          <cell r="A58" t="str">
            <v>Virgin Islands</v>
          </cell>
        </row>
        <row r="59">
          <cell r="A59" t="str">
            <v>Freely Associated States</v>
          </cell>
        </row>
        <row r="60">
          <cell r="A60" t="str">
            <v>Department of the Interior</v>
          </cell>
        </row>
        <row r="61">
          <cell r="A61" t="str">
            <v>Other</v>
          </cell>
        </row>
      </sheetData>
      <sheetData sheetId="14">
        <row r="3">
          <cell r="A3" t="str">
            <v>FY</v>
          </cell>
          <cell r="B3" t="str">
            <v>School Year</v>
          </cell>
          <cell r="C3" t="str">
            <v>Year of Applicable APPE</v>
          </cell>
          <cell r="D3" t="str">
            <v>APPE</v>
          </cell>
        </row>
        <row r="4">
          <cell r="A4" t="str">
            <v>1977</v>
          </cell>
        </row>
        <row r="5">
          <cell r="A5" t="str">
            <v>1978</v>
          </cell>
          <cell r="B5" t="str">
            <v>77-78</v>
          </cell>
          <cell r="C5" t="str">
            <v>75-76</v>
          </cell>
          <cell r="D5">
            <v>1430</v>
          </cell>
        </row>
        <row r="6">
          <cell r="A6" t="str">
            <v>1979</v>
          </cell>
          <cell r="B6" t="str">
            <v>78-79</v>
          </cell>
          <cell r="C6" t="str">
            <v>76-77</v>
          </cell>
          <cell r="D6">
            <v>1560</v>
          </cell>
        </row>
        <row r="7">
          <cell r="A7" t="str">
            <v>1980</v>
          </cell>
          <cell r="B7" t="str">
            <v>79-80</v>
          </cell>
          <cell r="C7" t="str">
            <v>77-78</v>
          </cell>
          <cell r="D7">
            <v>1736</v>
          </cell>
        </row>
        <row r="8">
          <cell r="A8" t="str">
            <v>1981</v>
          </cell>
          <cell r="B8" t="str">
            <v>80-81</v>
          </cell>
          <cell r="C8" t="str">
            <v>78-79</v>
          </cell>
          <cell r="D8">
            <v>1919</v>
          </cell>
        </row>
        <row r="9">
          <cell r="A9" t="str">
            <v>1982</v>
          </cell>
          <cell r="B9" t="str">
            <v>81-82</v>
          </cell>
          <cell r="C9" t="str">
            <v>79-80</v>
          </cell>
          <cell r="D9">
            <v>2168</v>
          </cell>
        </row>
        <row r="10">
          <cell r="A10" t="str">
            <v>1983</v>
          </cell>
          <cell r="B10" t="str">
            <v>82-83</v>
          </cell>
          <cell r="C10" t="str">
            <v>80-81</v>
          </cell>
          <cell r="D10">
            <v>2354</v>
          </cell>
        </row>
        <row r="11">
          <cell r="A11" t="str">
            <v>1984</v>
          </cell>
          <cell r="B11" t="str">
            <v>83-84</v>
          </cell>
          <cell r="C11" t="str">
            <v>81-82</v>
          </cell>
          <cell r="D11">
            <v>2640</v>
          </cell>
        </row>
        <row r="12">
          <cell r="A12" t="str">
            <v>1985</v>
          </cell>
          <cell r="B12" t="str">
            <v>84-85</v>
          </cell>
          <cell r="C12" t="str">
            <v>82-83</v>
          </cell>
          <cell r="D12">
            <v>2861</v>
          </cell>
        </row>
        <row r="13">
          <cell r="A13" t="str">
            <v>1986</v>
          </cell>
          <cell r="B13" t="str">
            <v>85-86</v>
          </cell>
          <cell r="C13" t="str">
            <v>83-84</v>
          </cell>
          <cell r="D13">
            <v>3086</v>
          </cell>
        </row>
        <row r="14">
          <cell r="A14" t="str">
            <v>1987</v>
          </cell>
          <cell r="B14" t="str">
            <v>86-87</v>
          </cell>
          <cell r="C14" t="str">
            <v>84-85</v>
          </cell>
          <cell r="D14">
            <v>3356</v>
          </cell>
        </row>
        <row r="15">
          <cell r="A15" t="str">
            <v>1988</v>
          </cell>
          <cell r="B15" t="str">
            <v>87-88</v>
          </cell>
          <cell r="C15" t="str">
            <v>85-86</v>
          </cell>
          <cell r="D15">
            <v>3510</v>
          </cell>
        </row>
        <row r="16">
          <cell r="A16" t="str">
            <v>1989</v>
          </cell>
          <cell r="B16" t="str">
            <v>88-89</v>
          </cell>
          <cell r="C16" t="str">
            <v>86-87</v>
          </cell>
          <cell r="D16">
            <v>3871</v>
          </cell>
        </row>
        <row r="17">
          <cell r="A17" t="str">
            <v>1990</v>
          </cell>
          <cell r="B17" t="str">
            <v>89-90</v>
          </cell>
          <cell r="C17" t="str">
            <v>87-88</v>
          </cell>
          <cell r="D17">
            <v>4130</v>
          </cell>
        </row>
        <row r="18">
          <cell r="A18" t="str">
            <v>1991</v>
          </cell>
          <cell r="B18" t="str">
            <v>90-91</v>
          </cell>
          <cell r="C18" t="str">
            <v>88-89</v>
          </cell>
          <cell r="D18">
            <v>4403</v>
          </cell>
        </row>
        <row r="19">
          <cell r="A19" t="str">
            <v>1992</v>
          </cell>
          <cell r="B19" t="str">
            <v>91-92</v>
          </cell>
          <cell r="C19" t="str">
            <v>89-90</v>
          </cell>
          <cell r="D19">
            <v>4704</v>
          </cell>
        </row>
        <row r="20">
          <cell r="A20" t="str">
            <v>1993</v>
          </cell>
          <cell r="B20" t="str">
            <v>92-93</v>
          </cell>
          <cell r="C20" t="str">
            <v>90-91</v>
          </cell>
          <cell r="D20">
            <v>4968</v>
          </cell>
        </row>
        <row r="21">
          <cell r="A21" t="str">
            <v>1994</v>
          </cell>
          <cell r="B21" t="str">
            <v>93-94</v>
          </cell>
          <cell r="C21" t="str">
            <v>91-92</v>
          </cell>
          <cell r="D21">
            <v>5108</v>
          </cell>
        </row>
        <row r="22">
          <cell r="A22" t="str">
            <v>1995</v>
          </cell>
          <cell r="B22" t="str">
            <v>94-95</v>
          </cell>
          <cell r="C22" t="str">
            <v>92-93</v>
          </cell>
          <cell r="D22">
            <v>5260</v>
          </cell>
        </row>
        <row r="23">
          <cell r="A23" t="str">
            <v>1996</v>
          </cell>
          <cell r="B23" t="str">
            <v>95-96</v>
          </cell>
          <cell r="C23" t="str">
            <v>93-94</v>
          </cell>
          <cell r="D23">
            <v>5429</v>
          </cell>
        </row>
        <row r="24">
          <cell r="A24" t="str">
            <v>1997</v>
          </cell>
          <cell r="B24" t="str">
            <v>96-97</v>
          </cell>
          <cell r="C24" t="str">
            <v>94-95</v>
          </cell>
          <cell r="D24">
            <v>5640</v>
          </cell>
        </row>
        <row r="25">
          <cell r="A25" t="str">
            <v>1998</v>
          </cell>
          <cell r="B25" t="str">
            <v>97-98</v>
          </cell>
          <cell r="C25" t="str">
            <v>95-96</v>
          </cell>
          <cell r="D25">
            <v>5796</v>
          </cell>
        </row>
        <row r="26">
          <cell r="A26" t="str">
            <v>1999</v>
          </cell>
          <cell r="B26" t="str">
            <v>98-99</v>
          </cell>
          <cell r="C26" t="str">
            <v>96-97</v>
          </cell>
          <cell r="D26">
            <v>6046</v>
          </cell>
        </row>
        <row r="27">
          <cell r="A27" t="str">
            <v>2000</v>
          </cell>
          <cell r="B27" t="str">
            <v>99-00</v>
          </cell>
          <cell r="C27" t="str">
            <v>97-98</v>
          </cell>
          <cell r="D27">
            <v>6296</v>
          </cell>
        </row>
        <row r="28">
          <cell r="A28" t="str">
            <v>2001</v>
          </cell>
          <cell r="B28" t="str">
            <v>00-01</v>
          </cell>
          <cell r="C28" t="str">
            <v>98-99</v>
          </cell>
          <cell r="D28">
            <v>6631</v>
          </cell>
        </row>
        <row r="29">
          <cell r="A29" t="str">
            <v>2002</v>
          </cell>
          <cell r="B29" t="str">
            <v>01-02</v>
          </cell>
          <cell r="C29" t="str">
            <v>99-00</v>
          </cell>
          <cell r="D29">
            <v>7006</v>
          </cell>
        </row>
        <row r="30">
          <cell r="A30" t="str">
            <v>2003</v>
          </cell>
          <cell r="B30" t="str">
            <v>02-03</v>
          </cell>
          <cell r="C30" t="str">
            <v>00-01</v>
          </cell>
          <cell r="D30">
            <v>7499</v>
          </cell>
        </row>
        <row r="31">
          <cell r="A31" t="str">
            <v>2004</v>
          </cell>
          <cell r="B31" t="str">
            <v>03-04</v>
          </cell>
          <cell r="C31" t="str">
            <v>01-02</v>
          </cell>
          <cell r="D31">
            <v>7839</v>
          </cell>
        </row>
        <row r="32">
          <cell r="A32" t="str">
            <v>2005</v>
          </cell>
          <cell r="B32" t="str">
            <v>04-05</v>
          </cell>
          <cell r="C32" t="str">
            <v>02-03</v>
          </cell>
          <cell r="D32">
            <v>8148</v>
          </cell>
        </row>
        <row r="33">
          <cell r="A33">
            <v>2006</v>
          </cell>
          <cell r="B33" t="str">
            <v>05-06</v>
          </cell>
          <cell r="C33" t="str">
            <v>03-04</v>
          </cell>
          <cell r="D33">
            <v>8400</v>
          </cell>
        </row>
        <row r="34">
          <cell r="A34">
            <v>2007</v>
          </cell>
          <cell r="B34" t="str">
            <v>06-07</v>
          </cell>
          <cell r="C34" t="str">
            <v>04-05</v>
          </cell>
          <cell r="D34">
            <v>8783</v>
          </cell>
        </row>
        <row r="35">
          <cell r="A35">
            <v>2008</v>
          </cell>
          <cell r="B35" t="str">
            <v>07-08</v>
          </cell>
          <cell r="C35" t="str">
            <v>05-06</v>
          </cell>
          <cell r="D35">
            <v>9249</v>
          </cell>
        </row>
        <row r="36">
          <cell r="A36">
            <v>2009</v>
          </cell>
          <cell r="B36" t="str">
            <v>08-09</v>
          </cell>
          <cell r="C36" t="str">
            <v>06-07</v>
          </cell>
          <cell r="D36">
            <v>9796</v>
          </cell>
        </row>
        <row r="37">
          <cell r="A37">
            <v>2010</v>
          </cell>
          <cell r="B37" t="str">
            <v>09-10</v>
          </cell>
          <cell r="C37" t="str">
            <v>07-08</v>
          </cell>
          <cell r="D37">
            <v>10430.94316124312</v>
          </cell>
        </row>
        <row r="38">
          <cell r="A38">
            <v>2011</v>
          </cell>
          <cell r="B38" t="str">
            <v>10-11</v>
          </cell>
          <cell r="C38" t="str">
            <v>08-09</v>
          </cell>
          <cell r="D38">
            <v>10660</v>
          </cell>
        </row>
        <row r="39">
          <cell r="A39">
            <v>2012</v>
          </cell>
          <cell r="B39" t="str">
            <v>11-12</v>
          </cell>
          <cell r="C39" t="str">
            <v>09-10</v>
          </cell>
          <cell r="D39">
            <v>10826</v>
          </cell>
        </row>
        <row r="40">
          <cell r="A40">
            <v>2013</v>
          </cell>
          <cell r="B40" t="str">
            <v>12-13</v>
          </cell>
          <cell r="C40" t="str">
            <v>10-11</v>
          </cell>
          <cell r="D40">
            <v>10812</v>
          </cell>
        </row>
        <row r="41">
          <cell r="A41">
            <v>2014</v>
          </cell>
          <cell r="B41" t="str">
            <v>13-14</v>
          </cell>
          <cell r="C41" t="str">
            <v>11-12</v>
          </cell>
          <cell r="D41">
            <v>10772</v>
          </cell>
        </row>
        <row r="42">
          <cell r="A42">
            <v>2015</v>
          </cell>
          <cell r="B42" t="str">
            <v>14-15</v>
          </cell>
          <cell r="C42" t="str">
            <v>12-13</v>
          </cell>
          <cell r="D42">
            <v>10936</v>
          </cell>
        </row>
        <row r="43">
          <cell r="A43">
            <v>2016</v>
          </cell>
          <cell r="B43" t="str">
            <v>15-16</v>
          </cell>
          <cell r="C43" t="str">
            <v>13-14</v>
          </cell>
          <cell r="D43">
            <v>11271</v>
          </cell>
        </row>
        <row r="44">
          <cell r="A44">
            <v>2017</v>
          </cell>
          <cell r="B44" t="str">
            <v>16-17</v>
          </cell>
          <cell r="C44" t="str">
            <v>14-15</v>
          </cell>
          <cell r="D44">
            <v>11681</v>
          </cell>
        </row>
        <row r="45">
          <cell r="A45">
            <v>2018</v>
          </cell>
          <cell r="B45" t="str">
            <v>17-18</v>
          </cell>
          <cell r="C45" t="str">
            <v>15-16</v>
          </cell>
          <cell r="D45">
            <v>12070</v>
          </cell>
        </row>
        <row r="46">
          <cell r="A46">
            <v>2019</v>
          </cell>
          <cell r="B46" t="str">
            <v>18-19</v>
          </cell>
          <cell r="C46" t="str">
            <v>16-17</v>
          </cell>
          <cell r="D46">
            <v>12537</v>
          </cell>
        </row>
        <row r="47">
          <cell r="A47">
            <v>2020</v>
          </cell>
          <cell r="B47" t="str">
            <v>19-20</v>
          </cell>
          <cell r="C47" t="str">
            <v>17-18</v>
          </cell>
          <cell r="D47">
            <v>12987</v>
          </cell>
        </row>
        <row r="48">
          <cell r="A48">
            <v>2021</v>
          </cell>
          <cell r="B48" t="str">
            <v>20-21</v>
          </cell>
          <cell r="C48" t="str">
            <v>18-19</v>
          </cell>
          <cell r="D48">
            <v>13588</v>
          </cell>
        </row>
        <row r="49">
          <cell r="A49">
            <v>2022</v>
          </cell>
          <cell r="B49" t="str">
            <v>21-22</v>
          </cell>
          <cell r="C49" t="str">
            <v>19-20</v>
          </cell>
          <cell r="D49">
            <v>13895</v>
          </cell>
        </row>
        <row r="50">
          <cell r="A50">
            <v>2023</v>
          </cell>
          <cell r="B50" t="str">
            <v>22-23</v>
          </cell>
          <cell r="C50" t="str">
            <v>20-21</v>
          </cell>
          <cell r="D50">
            <v>14889</v>
          </cell>
        </row>
        <row r="51">
          <cell r="A51">
            <v>2024</v>
          </cell>
          <cell r="B51" t="str">
            <v>23-24</v>
          </cell>
          <cell r="C51" t="str">
            <v>21-22</v>
          </cell>
          <cell r="D51">
            <v>15815.374061016639</v>
          </cell>
        </row>
        <row r="52">
          <cell r="A52">
            <v>2025</v>
          </cell>
          <cell r="B52" t="str">
            <v>24-25</v>
          </cell>
          <cell r="C52" t="str">
            <v>22-23</v>
          </cell>
          <cell r="D52">
            <v>17040.342366007655</v>
          </cell>
        </row>
        <row r="53">
          <cell r="A53">
            <v>2026</v>
          </cell>
          <cell r="B53" t="str">
            <v>25-26</v>
          </cell>
          <cell r="C53" t="str">
            <v>23-24</v>
          </cell>
          <cell r="D53">
            <v>17589.270888059364</v>
          </cell>
        </row>
        <row r="54">
          <cell r="A54">
            <v>2027</v>
          </cell>
          <cell r="B54" t="str">
            <v>26-27</v>
          </cell>
          <cell r="C54" t="str">
            <v>24-25</v>
          </cell>
          <cell r="D54">
            <v>17994.105673072496</v>
          </cell>
        </row>
      </sheetData>
      <sheetData sheetId="15"/>
      <sheetData sheetId="16">
        <row r="1">
          <cell r="A1" t="str">
            <v>State</v>
          </cell>
          <cell r="B1" t="str">
            <v>3-5</v>
          </cell>
          <cell r="C1" t="str">
            <v>6-11</v>
          </cell>
          <cell r="D1" t="str">
            <v>12-17</v>
          </cell>
          <cell r="E1" t="str">
            <v>6-17</v>
          </cell>
          <cell r="F1" t="str">
            <v>14-21</v>
          </cell>
          <cell r="G1" t="str">
            <v>18-21</v>
          </cell>
          <cell r="H1" t="str">
            <v>3-21</v>
          </cell>
        </row>
        <row r="2">
          <cell r="A2" t="str">
            <v>Alabama</v>
          </cell>
          <cell r="B2">
            <v>8270</v>
          </cell>
          <cell r="C2">
            <v>36948</v>
          </cell>
          <cell r="D2">
            <v>43046</v>
          </cell>
          <cell r="E2">
            <v>79994</v>
          </cell>
          <cell r="F2">
            <v>33091</v>
          </cell>
          <cell r="G2">
            <v>5138</v>
          </cell>
          <cell r="H2">
            <v>93402</v>
          </cell>
        </row>
        <row r="3">
          <cell r="A3" t="str">
            <v>Alaska</v>
          </cell>
          <cell r="B3">
            <v>2002</v>
          </cell>
          <cell r="C3">
            <v>8041</v>
          </cell>
          <cell r="D3">
            <v>7361</v>
          </cell>
          <cell r="E3">
            <v>15402</v>
          </cell>
          <cell r="F3">
            <v>5320</v>
          </cell>
          <cell r="G3">
            <v>730</v>
          </cell>
          <cell r="H3">
            <v>18134</v>
          </cell>
        </row>
        <row r="4">
          <cell r="A4" t="str">
            <v>Arizona</v>
          </cell>
          <cell r="B4">
            <v>13527</v>
          </cell>
          <cell r="C4">
            <v>50768</v>
          </cell>
          <cell r="D4">
            <v>50387</v>
          </cell>
          <cell r="E4">
            <v>101155</v>
          </cell>
          <cell r="F4">
            <v>36529</v>
          </cell>
          <cell r="G4">
            <v>5159</v>
          </cell>
          <cell r="H4">
            <v>119841</v>
          </cell>
        </row>
        <row r="5">
          <cell r="A5" t="str">
            <v>Arkansas</v>
          </cell>
          <cell r="B5">
            <v>11638</v>
          </cell>
          <cell r="C5">
            <v>24708</v>
          </cell>
          <cell r="D5">
            <v>28939</v>
          </cell>
          <cell r="E5">
            <v>53647</v>
          </cell>
          <cell r="F5">
            <v>21996</v>
          </cell>
          <cell r="G5">
            <v>2803</v>
          </cell>
          <cell r="H5">
            <v>68088</v>
          </cell>
        </row>
        <row r="6">
          <cell r="A6" t="str">
            <v>California</v>
          </cell>
          <cell r="B6">
            <v>63240</v>
          </cell>
          <cell r="C6">
            <v>281902</v>
          </cell>
          <cell r="D6">
            <v>303936</v>
          </cell>
          <cell r="E6">
            <v>585838</v>
          </cell>
          <cell r="F6">
            <v>222550</v>
          </cell>
          <cell r="G6">
            <v>26339</v>
          </cell>
          <cell r="H6">
            <v>675417</v>
          </cell>
        </row>
        <row r="7">
          <cell r="A7" t="str">
            <v>Colorado</v>
          </cell>
          <cell r="B7">
            <v>10307</v>
          </cell>
          <cell r="C7">
            <v>34203</v>
          </cell>
          <cell r="D7">
            <v>34635</v>
          </cell>
          <cell r="E7">
            <v>68838</v>
          </cell>
          <cell r="F7">
            <v>25971</v>
          </cell>
          <cell r="G7">
            <v>4104</v>
          </cell>
          <cell r="H7">
            <v>83249</v>
          </cell>
        </row>
        <row r="8">
          <cell r="A8" t="str">
            <v>Connecticut</v>
          </cell>
          <cell r="B8">
            <v>7978</v>
          </cell>
          <cell r="C8">
            <v>27618</v>
          </cell>
          <cell r="D8">
            <v>33688</v>
          </cell>
          <cell r="E8">
            <v>61306</v>
          </cell>
          <cell r="F8">
            <v>25962</v>
          </cell>
          <cell r="G8">
            <v>3744</v>
          </cell>
          <cell r="H8">
            <v>73028</v>
          </cell>
        </row>
        <row r="9">
          <cell r="A9" t="str">
            <v>Delaware</v>
          </cell>
          <cell r="B9">
            <v>1975</v>
          </cell>
          <cell r="C9">
            <v>7693</v>
          </cell>
          <cell r="D9">
            <v>8269</v>
          </cell>
          <cell r="E9">
            <v>15962</v>
          </cell>
          <cell r="F9">
            <v>6096</v>
          </cell>
          <cell r="G9">
            <v>761</v>
          </cell>
          <cell r="H9">
            <v>18698</v>
          </cell>
        </row>
        <row r="10">
          <cell r="A10" t="str">
            <v>District of Columbia</v>
          </cell>
          <cell r="B10">
            <v>579</v>
          </cell>
          <cell r="C10">
            <v>5118</v>
          </cell>
          <cell r="D10">
            <v>6806</v>
          </cell>
          <cell r="E10">
            <v>11924</v>
          </cell>
          <cell r="F10">
            <v>5164</v>
          </cell>
          <cell r="G10">
            <v>921</v>
          </cell>
          <cell r="H10">
            <v>13424</v>
          </cell>
        </row>
        <row r="11">
          <cell r="A11" t="str">
            <v>Florida</v>
          </cell>
          <cell r="B11">
            <v>35124</v>
          </cell>
          <cell r="C11">
            <v>167186</v>
          </cell>
          <cell r="D11">
            <v>178901</v>
          </cell>
          <cell r="E11">
            <v>346087</v>
          </cell>
          <cell r="F11">
            <v>133348</v>
          </cell>
          <cell r="G11">
            <v>18790</v>
          </cell>
          <cell r="H11">
            <v>400001</v>
          </cell>
        </row>
        <row r="12">
          <cell r="A12" t="str">
            <v>Georgia</v>
          </cell>
          <cell r="B12">
            <v>20801</v>
          </cell>
          <cell r="C12">
            <v>87727</v>
          </cell>
          <cell r="D12">
            <v>81225</v>
          </cell>
          <cell r="E12">
            <v>168952</v>
          </cell>
          <cell r="F12">
            <v>56930</v>
          </cell>
          <cell r="G12">
            <v>6175</v>
          </cell>
          <cell r="H12">
            <v>195928</v>
          </cell>
        </row>
        <row r="13">
          <cell r="A13" t="str">
            <v>Hawaii</v>
          </cell>
          <cell r="B13">
            <v>2325</v>
          </cell>
          <cell r="C13">
            <v>8194</v>
          </cell>
          <cell r="D13">
            <v>11512</v>
          </cell>
          <cell r="E13">
            <v>19706</v>
          </cell>
          <cell r="F13">
            <v>8447</v>
          </cell>
          <cell r="G13">
            <v>680</v>
          </cell>
          <cell r="H13">
            <v>22711</v>
          </cell>
        </row>
        <row r="14">
          <cell r="A14" t="str">
            <v>Idaho</v>
          </cell>
          <cell r="B14">
            <v>3910</v>
          </cell>
          <cell r="C14">
            <v>12156</v>
          </cell>
          <cell r="D14">
            <v>11761</v>
          </cell>
          <cell r="E14">
            <v>23917</v>
          </cell>
          <cell r="F14">
            <v>8489</v>
          </cell>
          <cell r="G14">
            <v>1053</v>
          </cell>
          <cell r="H14">
            <v>28880</v>
          </cell>
        </row>
        <row r="15">
          <cell r="A15" t="str">
            <v>Illinois</v>
          </cell>
          <cell r="B15">
            <v>34519</v>
          </cell>
          <cell r="C15">
            <v>132044</v>
          </cell>
          <cell r="D15">
            <v>141871</v>
          </cell>
          <cell r="E15">
            <v>273915</v>
          </cell>
          <cell r="F15">
            <v>105928</v>
          </cell>
          <cell r="G15">
            <v>14548</v>
          </cell>
          <cell r="H15">
            <v>322982</v>
          </cell>
        </row>
        <row r="16">
          <cell r="A16" t="str">
            <v>Indiana</v>
          </cell>
          <cell r="B16">
            <v>19008</v>
          </cell>
          <cell r="C16">
            <v>76029</v>
          </cell>
          <cell r="D16">
            <v>72072</v>
          </cell>
          <cell r="E16">
            <v>148101</v>
          </cell>
          <cell r="F16">
            <v>54404</v>
          </cell>
          <cell r="G16">
            <v>8096</v>
          </cell>
          <cell r="H16">
            <v>175205</v>
          </cell>
        </row>
        <row r="17">
          <cell r="A17" t="str">
            <v>Iowa</v>
          </cell>
          <cell r="B17">
            <v>6059</v>
          </cell>
          <cell r="C17">
            <v>27951</v>
          </cell>
          <cell r="D17">
            <v>35979</v>
          </cell>
          <cell r="E17">
            <v>63930</v>
          </cell>
          <cell r="F17">
            <v>27222</v>
          </cell>
          <cell r="G17">
            <v>3648</v>
          </cell>
          <cell r="H17">
            <v>73637</v>
          </cell>
        </row>
        <row r="18">
          <cell r="A18" t="str">
            <v>Kansas</v>
          </cell>
          <cell r="B18">
            <v>9179</v>
          </cell>
          <cell r="C18">
            <v>26301</v>
          </cell>
          <cell r="D18">
            <v>27021</v>
          </cell>
          <cell r="E18">
            <v>53322</v>
          </cell>
          <cell r="F18">
            <v>20351</v>
          </cell>
          <cell r="G18">
            <v>2789</v>
          </cell>
          <cell r="H18">
            <v>65290</v>
          </cell>
        </row>
        <row r="19">
          <cell r="A19" t="str">
            <v>Kentucky</v>
          </cell>
          <cell r="B19">
            <v>20777</v>
          </cell>
          <cell r="C19">
            <v>45712</v>
          </cell>
          <cell r="D19">
            <v>37005</v>
          </cell>
          <cell r="E19">
            <v>82717</v>
          </cell>
          <cell r="F19">
            <v>26716</v>
          </cell>
          <cell r="G19">
            <v>3422</v>
          </cell>
          <cell r="H19">
            <v>106916</v>
          </cell>
        </row>
        <row r="20">
          <cell r="A20" t="str">
            <v>Louisiana</v>
          </cell>
          <cell r="B20">
            <v>11904</v>
          </cell>
          <cell r="C20">
            <v>42928</v>
          </cell>
          <cell r="D20">
            <v>42232</v>
          </cell>
          <cell r="E20">
            <v>85160</v>
          </cell>
          <cell r="F20">
            <v>32813</v>
          </cell>
          <cell r="G20">
            <v>5434</v>
          </cell>
          <cell r="H20">
            <v>102498</v>
          </cell>
        </row>
        <row r="21">
          <cell r="A21" t="str">
            <v>Maine</v>
          </cell>
          <cell r="B21">
            <v>4806</v>
          </cell>
          <cell r="C21">
            <v>14684</v>
          </cell>
          <cell r="D21">
            <v>16614</v>
          </cell>
          <cell r="E21">
            <v>31298</v>
          </cell>
          <cell r="F21">
            <v>12153</v>
          </cell>
          <cell r="G21">
            <v>1469</v>
          </cell>
          <cell r="H21">
            <v>37573</v>
          </cell>
        </row>
        <row r="22">
          <cell r="A22" t="str">
            <v>Maryland</v>
          </cell>
          <cell r="B22">
            <v>12230</v>
          </cell>
          <cell r="C22">
            <v>44985</v>
          </cell>
          <cell r="D22">
            <v>51044</v>
          </cell>
          <cell r="E22">
            <v>96029</v>
          </cell>
          <cell r="F22">
            <v>36826</v>
          </cell>
          <cell r="G22">
            <v>4145</v>
          </cell>
          <cell r="H22">
            <v>112404</v>
          </cell>
        </row>
        <row r="23">
          <cell r="A23" t="str">
            <v>Massachusetts</v>
          </cell>
          <cell r="B23">
            <v>14821</v>
          </cell>
          <cell r="C23">
            <v>64172</v>
          </cell>
          <cell r="D23">
            <v>75130</v>
          </cell>
          <cell r="E23">
            <v>139302</v>
          </cell>
          <cell r="F23">
            <v>56617</v>
          </cell>
          <cell r="G23">
            <v>7870</v>
          </cell>
          <cell r="H23">
            <v>161993</v>
          </cell>
        </row>
        <row r="24">
          <cell r="A24" t="str">
            <v>Michigan</v>
          </cell>
          <cell r="B24">
            <v>24058</v>
          </cell>
          <cell r="C24">
            <v>99698</v>
          </cell>
          <cell r="D24">
            <v>106469</v>
          </cell>
          <cell r="E24">
            <v>206167</v>
          </cell>
          <cell r="F24">
            <v>80077</v>
          </cell>
          <cell r="G24">
            <v>11858</v>
          </cell>
          <cell r="H24">
            <v>242083</v>
          </cell>
        </row>
        <row r="25">
          <cell r="A25" t="str">
            <v>Minnesota</v>
          </cell>
          <cell r="B25">
            <v>12783</v>
          </cell>
          <cell r="C25">
            <v>45214</v>
          </cell>
          <cell r="D25">
            <v>51009</v>
          </cell>
          <cell r="E25">
            <v>96223</v>
          </cell>
          <cell r="F25">
            <v>40154</v>
          </cell>
          <cell r="G25">
            <v>6485</v>
          </cell>
          <cell r="H25">
            <v>115491</v>
          </cell>
        </row>
        <row r="26">
          <cell r="A26" t="str">
            <v>Mississippi</v>
          </cell>
          <cell r="B26">
            <v>8361</v>
          </cell>
          <cell r="C26">
            <v>29772</v>
          </cell>
          <cell r="D26">
            <v>27798</v>
          </cell>
          <cell r="E26">
            <v>57570</v>
          </cell>
          <cell r="F26">
            <v>20686</v>
          </cell>
          <cell r="G26">
            <v>2952</v>
          </cell>
          <cell r="H26">
            <v>68883</v>
          </cell>
        </row>
        <row r="27">
          <cell r="A27" t="str">
            <v>Missouri</v>
          </cell>
          <cell r="B27">
            <v>15047</v>
          </cell>
          <cell r="C27">
            <v>59126</v>
          </cell>
          <cell r="D27">
            <v>61770</v>
          </cell>
          <cell r="E27">
            <v>120896</v>
          </cell>
          <cell r="F27">
            <v>46952</v>
          </cell>
          <cell r="G27">
            <v>6929</v>
          </cell>
          <cell r="H27">
            <v>142872</v>
          </cell>
        </row>
        <row r="28">
          <cell r="A28" t="str">
            <v>Montana</v>
          </cell>
          <cell r="B28">
            <v>1878</v>
          </cell>
          <cell r="C28">
            <v>7969</v>
          </cell>
          <cell r="D28">
            <v>8779</v>
          </cell>
          <cell r="E28">
            <v>16748</v>
          </cell>
          <cell r="F28">
            <v>6511</v>
          </cell>
          <cell r="G28">
            <v>889</v>
          </cell>
          <cell r="H28">
            <v>19515</v>
          </cell>
        </row>
        <row r="29">
          <cell r="A29" t="str">
            <v>Nebraska</v>
          </cell>
          <cell r="B29">
            <v>4707</v>
          </cell>
          <cell r="C29">
            <v>19986</v>
          </cell>
          <cell r="D29">
            <v>18949</v>
          </cell>
          <cell r="E29">
            <v>38935</v>
          </cell>
          <cell r="F29">
            <v>14059</v>
          </cell>
          <cell r="G29">
            <v>2070</v>
          </cell>
          <cell r="H29">
            <v>45712</v>
          </cell>
        </row>
        <row r="30">
          <cell r="A30" t="str">
            <v>Nevada</v>
          </cell>
          <cell r="B30">
            <v>5185</v>
          </cell>
          <cell r="C30">
            <v>19865</v>
          </cell>
          <cell r="D30">
            <v>20343</v>
          </cell>
          <cell r="E30">
            <v>40208</v>
          </cell>
          <cell r="F30">
            <v>14366</v>
          </cell>
          <cell r="G30">
            <v>1622</v>
          </cell>
          <cell r="H30">
            <v>47015</v>
          </cell>
        </row>
        <row r="31">
          <cell r="A31" t="str">
            <v>New Hampshire</v>
          </cell>
          <cell r="B31">
            <v>2709</v>
          </cell>
          <cell r="C31">
            <v>11750</v>
          </cell>
          <cell r="D31">
            <v>15713</v>
          </cell>
          <cell r="E31">
            <v>27463</v>
          </cell>
          <cell r="F31">
            <v>11727</v>
          </cell>
          <cell r="G31">
            <v>1503</v>
          </cell>
          <cell r="H31">
            <v>31675</v>
          </cell>
        </row>
        <row r="32">
          <cell r="A32" t="str">
            <v>New Jersey</v>
          </cell>
          <cell r="B32">
            <v>18982</v>
          </cell>
          <cell r="C32">
            <v>105586</v>
          </cell>
          <cell r="D32">
            <v>110602</v>
          </cell>
          <cell r="E32">
            <v>216188</v>
          </cell>
          <cell r="F32">
            <v>82376</v>
          </cell>
          <cell r="G32">
            <v>10708</v>
          </cell>
          <cell r="H32">
            <v>245878</v>
          </cell>
        </row>
        <row r="33">
          <cell r="A33" t="str">
            <v>New Mexico</v>
          </cell>
          <cell r="B33">
            <v>6207</v>
          </cell>
          <cell r="C33">
            <v>19380</v>
          </cell>
          <cell r="D33">
            <v>23276</v>
          </cell>
          <cell r="E33">
            <v>42656</v>
          </cell>
          <cell r="F33">
            <v>17850</v>
          </cell>
          <cell r="G33">
            <v>2601</v>
          </cell>
          <cell r="H33">
            <v>51464</v>
          </cell>
        </row>
        <row r="34">
          <cell r="A34" t="str">
            <v>New York</v>
          </cell>
          <cell r="B34">
            <v>60692</v>
          </cell>
          <cell r="C34">
            <v>165970</v>
          </cell>
          <cell r="D34">
            <v>202823</v>
          </cell>
          <cell r="E34">
            <v>368793</v>
          </cell>
          <cell r="F34">
            <v>153367</v>
          </cell>
          <cell r="G34">
            <v>22827</v>
          </cell>
          <cell r="H34">
            <v>452312</v>
          </cell>
        </row>
        <row r="35">
          <cell r="A35" t="str">
            <v>North Carolina</v>
          </cell>
          <cell r="B35">
            <v>20210</v>
          </cell>
          <cell r="C35">
            <v>82698</v>
          </cell>
          <cell r="D35">
            <v>82386</v>
          </cell>
          <cell r="E35">
            <v>165084</v>
          </cell>
          <cell r="F35">
            <v>60712</v>
          </cell>
          <cell r="G35">
            <v>8083</v>
          </cell>
          <cell r="H35">
            <v>193377</v>
          </cell>
        </row>
        <row r="36">
          <cell r="A36" t="str">
            <v>North Dakota</v>
          </cell>
          <cell r="B36">
            <v>1531</v>
          </cell>
          <cell r="C36">
            <v>6142</v>
          </cell>
          <cell r="D36">
            <v>6243</v>
          </cell>
          <cell r="E36">
            <v>12385</v>
          </cell>
          <cell r="F36">
            <v>4771</v>
          </cell>
          <cell r="G36">
            <v>765</v>
          </cell>
          <cell r="H36">
            <v>14681</v>
          </cell>
        </row>
        <row r="37">
          <cell r="A37" t="str">
            <v>Ohio</v>
          </cell>
          <cell r="B37">
            <v>20955</v>
          </cell>
          <cell r="C37">
            <v>100481</v>
          </cell>
          <cell r="D37">
            <v>123609</v>
          </cell>
          <cell r="E37">
            <v>224090</v>
          </cell>
          <cell r="F37">
            <v>96148</v>
          </cell>
          <cell r="G37">
            <v>15665</v>
          </cell>
          <cell r="H37">
            <v>260710</v>
          </cell>
        </row>
        <row r="38">
          <cell r="A38" t="str">
            <v>Oklahoma</v>
          </cell>
          <cell r="B38">
            <v>8080</v>
          </cell>
          <cell r="C38">
            <v>38794</v>
          </cell>
          <cell r="D38">
            <v>43141</v>
          </cell>
          <cell r="E38">
            <v>81935</v>
          </cell>
          <cell r="F38">
            <v>32791</v>
          </cell>
          <cell r="G38">
            <v>5007</v>
          </cell>
          <cell r="H38">
            <v>95022</v>
          </cell>
        </row>
        <row r="39">
          <cell r="A39" t="str">
            <v>Oregon</v>
          </cell>
          <cell r="B39">
            <v>7834</v>
          </cell>
          <cell r="C39">
            <v>32378</v>
          </cell>
          <cell r="D39">
            <v>33419</v>
          </cell>
          <cell r="E39">
            <v>65797</v>
          </cell>
          <cell r="F39">
            <v>24730</v>
          </cell>
          <cell r="G39">
            <v>3463</v>
          </cell>
          <cell r="H39">
            <v>77094</v>
          </cell>
        </row>
        <row r="40">
          <cell r="A40" t="str">
            <v>Pennsylvania</v>
          </cell>
          <cell r="B40">
            <v>25438</v>
          </cell>
          <cell r="C40">
            <v>108888</v>
          </cell>
          <cell r="D40">
            <v>133853</v>
          </cell>
          <cell r="E40">
            <v>242741</v>
          </cell>
          <cell r="F40">
            <v>101966</v>
          </cell>
          <cell r="G40">
            <v>14177</v>
          </cell>
          <cell r="H40">
            <v>282356</v>
          </cell>
        </row>
        <row r="41">
          <cell r="A41" t="str">
            <v>Rhode Island</v>
          </cell>
          <cell r="B41">
            <v>2935</v>
          </cell>
          <cell r="C41">
            <v>12762</v>
          </cell>
          <cell r="D41">
            <v>14499</v>
          </cell>
          <cell r="E41">
            <v>27261</v>
          </cell>
          <cell r="F41">
            <v>10732</v>
          </cell>
          <cell r="G41">
            <v>1336</v>
          </cell>
          <cell r="H41">
            <v>31532</v>
          </cell>
        </row>
        <row r="42">
          <cell r="A42" t="str">
            <v>South Carolina</v>
          </cell>
          <cell r="B42">
            <v>11668</v>
          </cell>
          <cell r="C42">
            <v>48072</v>
          </cell>
          <cell r="D42">
            <v>47101</v>
          </cell>
          <cell r="E42">
            <v>95173</v>
          </cell>
          <cell r="F42">
            <v>35452</v>
          </cell>
          <cell r="G42">
            <v>4668</v>
          </cell>
          <cell r="H42">
            <v>111509</v>
          </cell>
        </row>
        <row r="43">
          <cell r="A43" t="str">
            <v>South Dakota</v>
          </cell>
          <cell r="B43">
            <v>2712</v>
          </cell>
          <cell r="C43">
            <v>8058</v>
          </cell>
          <cell r="D43">
            <v>6377</v>
          </cell>
          <cell r="E43">
            <v>14435</v>
          </cell>
          <cell r="F43">
            <v>4776</v>
          </cell>
          <cell r="G43">
            <v>774</v>
          </cell>
          <cell r="H43">
            <v>17921</v>
          </cell>
        </row>
        <row r="44">
          <cell r="A44" t="str">
            <v>Tennessee</v>
          </cell>
          <cell r="B44">
            <v>11713</v>
          </cell>
          <cell r="C44">
            <v>50174</v>
          </cell>
          <cell r="D44">
            <v>55040</v>
          </cell>
          <cell r="E44">
            <v>105214</v>
          </cell>
          <cell r="F44">
            <v>41763</v>
          </cell>
          <cell r="G44">
            <v>5716</v>
          </cell>
          <cell r="H44">
            <v>122643</v>
          </cell>
        </row>
        <row r="45">
          <cell r="A45" t="str">
            <v>Texas</v>
          </cell>
          <cell r="B45">
            <v>41564</v>
          </cell>
          <cell r="C45">
            <v>208693</v>
          </cell>
          <cell r="D45">
            <v>239299</v>
          </cell>
          <cell r="E45">
            <v>447992</v>
          </cell>
          <cell r="F45">
            <v>178144</v>
          </cell>
          <cell r="G45">
            <v>24680</v>
          </cell>
          <cell r="H45">
            <v>514236</v>
          </cell>
        </row>
        <row r="46">
          <cell r="A46" t="str">
            <v>Utah</v>
          </cell>
          <cell r="B46">
            <v>7221</v>
          </cell>
          <cell r="C46">
            <v>27231</v>
          </cell>
          <cell r="D46">
            <v>22927</v>
          </cell>
          <cell r="E46">
            <v>50158</v>
          </cell>
          <cell r="F46">
            <v>16795</v>
          </cell>
          <cell r="G46">
            <v>2461</v>
          </cell>
          <cell r="H46">
            <v>59840</v>
          </cell>
        </row>
        <row r="47">
          <cell r="A47" t="str">
            <v>Vermont</v>
          </cell>
          <cell r="B47">
            <v>1512</v>
          </cell>
          <cell r="C47">
            <v>4869</v>
          </cell>
          <cell r="D47">
            <v>6753</v>
          </cell>
          <cell r="E47">
            <v>11622</v>
          </cell>
          <cell r="F47">
            <v>5259</v>
          </cell>
          <cell r="G47">
            <v>760</v>
          </cell>
          <cell r="H47">
            <v>13894</v>
          </cell>
        </row>
        <row r="48">
          <cell r="A48" t="str">
            <v>Virginia</v>
          </cell>
          <cell r="B48">
            <v>16996</v>
          </cell>
          <cell r="C48">
            <v>69430</v>
          </cell>
          <cell r="D48">
            <v>79621</v>
          </cell>
          <cell r="E48">
            <v>149051</v>
          </cell>
          <cell r="F48">
            <v>60656</v>
          </cell>
          <cell r="G48">
            <v>8370</v>
          </cell>
          <cell r="H48">
            <v>174417</v>
          </cell>
        </row>
        <row r="49">
          <cell r="A49" t="str">
            <v>Washington</v>
          </cell>
          <cell r="B49">
            <v>13086</v>
          </cell>
          <cell r="C49">
            <v>53434</v>
          </cell>
          <cell r="D49">
            <v>51930</v>
          </cell>
          <cell r="E49">
            <v>105364</v>
          </cell>
          <cell r="F49">
            <v>38664</v>
          </cell>
          <cell r="G49">
            <v>5617</v>
          </cell>
          <cell r="H49">
            <v>124067</v>
          </cell>
        </row>
        <row r="50">
          <cell r="A50" t="str">
            <v>West Virginia</v>
          </cell>
          <cell r="B50">
            <v>5659</v>
          </cell>
          <cell r="C50">
            <v>21227</v>
          </cell>
          <cell r="D50">
            <v>21187</v>
          </cell>
          <cell r="E50">
            <v>42414</v>
          </cell>
          <cell r="F50">
            <v>16298</v>
          </cell>
          <cell r="G50">
            <v>2304</v>
          </cell>
          <cell r="H50">
            <v>50377</v>
          </cell>
        </row>
        <row r="51">
          <cell r="A51" t="str">
            <v>Wisconsin</v>
          </cell>
          <cell r="B51">
            <v>15955</v>
          </cell>
          <cell r="C51">
            <v>48060</v>
          </cell>
          <cell r="D51">
            <v>58289</v>
          </cell>
          <cell r="E51">
            <v>106349</v>
          </cell>
          <cell r="F51">
            <v>45927</v>
          </cell>
          <cell r="G51">
            <v>6875</v>
          </cell>
          <cell r="H51">
            <v>129179</v>
          </cell>
        </row>
        <row r="52">
          <cell r="A52" t="str">
            <v>Wyoming</v>
          </cell>
          <cell r="B52">
            <v>2332</v>
          </cell>
          <cell r="C52">
            <v>5409</v>
          </cell>
          <cell r="D52">
            <v>5296</v>
          </cell>
          <cell r="E52">
            <v>10705</v>
          </cell>
          <cell r="F52">
            <v>3925</v>
          </cell>
          <cell r="G52">
            <v>528</v>
          </cell>
          <cell r="H52">
            <v>13565</v>
          </cell>
        </row>
        <row r="53">
          <cell r="A53" t="str">
            <v>BIA schools</v>
          </cell>
          <cell r="B53">
            <v>256</v>
          </cell>
          <cell r="C53">
            <v>3388</v>
          </cell>
          <cell r="D53">
            <v>3990</v>
          </cell>
          <cell r="E53">
            <v>7378</v>
          </cell>
          <cell r="F53">
            <v>2864</v>
          </cell>
          <cell r="G53">
            <v>417</v>
          </cell>
          <cell r="H53">
            <v>8051</v>
          </cell>
        </row>
        <row r="54">
          <cell r="A54" t="str">
            <v>50 States and DC (including BIA schools)</v>
          </cell>
          <cell r="B54">
            <v>693245</v>
          </cell>
          <cell r="C54">
            <v>2741572</v>
          </cell>
          <cell r="D54">
            <v>2981925</v>
          </cell>
          <cell r="E54">
            <v>5723497</v>
          </cell>
          <cell r="F54">
            <v>2233421</v>
          </cell>
          <cell r="G54">
            <v>309928</v>
          </cell>
          <cell r="H54">
            <v>6726670</v>
          </cell>
        </row>
        <row r="55">
          <cell r="A55" t="str">
            <v>American Samoa</v>
          </cell>
          <cell r="B55">
            <v>98</v>
          </cell>
          <cell r="C55">
            <v>582</v>
          </cell>
          <cell r="D55">
            <v>540</v>
          </cell>
          <cell r="E55">
            <v>1122</v>
          </cell>
          <cell r="F55">
            <v>286</v>
          </cell>
          <cell r="G55">
            <v>19</v>
          </cell>
          <cell r="H55">
            <v>1239</v>
          </cell>
        </row>
        <row r="56">
          <cell r="A56" t="str">
            <v>Guam</v>
          </cell>
          <cell r="B56">
            <v>172</v>
          </cell>
          <cell r="C56">
            <v>873</v>
          </cell>
          <cell r="D56">
            <v>1259</v>
          </cell>
          <cell r="E56">
            <v>2132</v>
          </cell>
          <cell r="F56">
            <v>970</v>
          </cell>
          <cell r="G56">
            <v>181</v>
          </cell>
          <cell r="H56">
            <v>2485</v>
          </cell>
        </row>
        <row r="57">
          <cell r="A57" t="str">
            <v>Northern Marianas</v>
          </cell>
          <cell r="B57">
            <v>82</v>
          </cell>
          <cell r="C57">
            <v>240</v>
          </cell>
          <cell r="D57">
            <v>383</v>
          </cell>
          <cell r="E57">
            <v>623</v>
          </cell>
          <cell r="F57">
            <v>288</v>
          </cell>
          <cell r="G57">
            <v>46</v>
          </cell>
          <cell r="H57">
            <v>751</v>
          </cell>
        </row>
        <row r="58">
          <cell r="A58" t="str">
            <v>Puerto Rico</v>
          </cell>
          <cell r="B58">
            <v>8185</v>
          </cell>
          <cell r="C58">
            <v>43173</v>
          </cell>
          <cell r="D58">
            <v>32695</v>
          </cell>
          <cell r="E58">
            <v>75868</v>
          </cell>
          <cell r="F58">
            <v>22719</v>
          </cell>
          <cell r="G58">
            <v>3432</v>
          </cell>
          <cell r="H58">
            <v>87485</v>
          </cell>
        </row>
        <row r="59">
          <cell r="A59" t="str">
            <v>Virgin Islands</v>
          </cell>
          <cell r="B59">
            <v>167</v>
          </cell>
          <cell r="C59">
            <v>513</v>
          </cell>
          <cell r="D59">
            <v>904</v>
          </cell>
          <cell r="E59">
            <v>1417</v>
          </cell>
          <cell r="F59">
            <v>806</v>
          </cell>
          <cell r="G59">
            <v>172</v>
          </cell>
          <cell r="H59">
            <v>1756</v>
          </cell>
        </row>
        <row r="60">
          <cell r="A60" t="str">
            <v>U.S. and outlying areas</v>
          </cell>
          <cell r="B60">
            <v>701949</v>
          </cell>
          <cell r="C60">
            <v>2786953</v>
          </cell>
          <cell r="D60">
            <v>3017706</v>
          </cell>
          <cell r="E60">
            <v>5804659</v>
          </cell>
          <cell r="F60">
            <v>2258490</v>
          </cell>
          <cell r="G60">
            <v>313778</v>
          </cell>
          <cell r="H60">
            <v>6820386</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5012121</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1332652</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4070361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2844765</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29958678</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3665763</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3922467</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1332652</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1332652</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16560005</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7239598</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1332652</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1332652</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13569089</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7094112</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3489703</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2839584</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4362413</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4759164</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1670416</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5367472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8157808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9929078</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5192745</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3357668</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6445072</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1332652</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2045774</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1537551</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1355333</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10382823</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2520040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21174297</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7881405</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1332652</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11591491</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3784879</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3270140</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11052382</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1332652</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4655998</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1332652</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6431118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23678413</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2763816</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1332652</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7417555</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5489922</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2326639</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5663470</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1332652</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388161</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882465.8</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295690.3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2362856</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358682.95</v>
          </cell>
        </row>
        <row r="60">
          <cell r="A60" t="str">
            <v>Freely Associated States</v>
          </cell>
          <cell r="O60">
            <v>0</v>
          </cell>
          <cell r="P60">
            <v>0</v>
          </cell>
          <cell r="Q60">
            <v>0</v>
          </cell>
          <cell r="R60">
            <v>0</v>
          </cell>
          <cell r="S60">
            <v>0</v>
          </cell>
          <cell r="T60">
            <v>0</v>
          </cell>
          <cell r="U60">
            <v>0</v>
          </cell>
          <cell r="V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4392110.1600000011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C569-636F-4C0F-B9C4-7F25962039D1}">
  <sheetPr codeName="Sheet14">
    <pageSetUpPr fitToPage="1"/>
  </sheetPr>
  <dimension ref="A1:Z278"/>
  <sheetViews>
    <sheetView tabSelected="1" zoomScaleNormal="100" workbookViewId="0">
      <selection sqref="A1:E1"/>
    </sheetView>
  </sheetViews>
  <sheetFormatPr defaultColWidth="9.140625" defaultRowHeight="12.75" x14ac:dyDescent="0.2"/>
  <cols>
    <col min="1" max="1" width="4.140625" customWidth="1"/>
    <col min="2" max="2" width="29" bestFit="1" customWidth="1"/>
    <col min="3" max="3" width="6" customWidth="1"/>
    <col min="4" max="4" width="29.140625" customWidth="1"/>
    <col min="5" max="5" width="29" customWidth="1"/>
    <col min="6" max="6" width="6.85546875" customWidth="1"/>
    <col min="7" max="7" width="2.140625" style="48" customWidth="1"/>
    <col min="8" max="8" width="13" customWidth="1"/>
    <col min="9" max="9" width="14.42578125" customWidth="1"/>
    <col min="10" max="10" width="4.140625" hidden="1" customWidth="1"/>
    <col min="11" max="11" width="2.42578125" hidden="1" customWidth="1"/>
    <col min="12" max="12" width="1.5703125" hidden="1" customWidth="1"/>
    <col min="13" max="13" width="3.7109375" hidden="1" customWidth="1"/>
    <col min="14" max="14" width="3.5703125" hidden="1" customWidth="1"/>
    <col min="15" max="15" width="11.140625" hidden="1" customWidth="1"/>
    <col min="16" max="16" width="12.85546875" hidden="1" customWidth="1"/>
    <col min="17" max="17" width="6.42578125" customWidth="1"/>
    <col min="18" max="18" width="5.42578125" customWidth="1"/>
    <col min="19" max="19" width="5.140625" customWidth="1"/>
    <col min="20" max="20" width="12.85546875" customWidth="1"/>
    <col min="21" max="21" width="12.42578125" style="31" customWidth="1"/>
    <col min="22" max="22" width="14.140625" customWidth="1"/>
    <col min="23" max="23" width="13.85546875" customWidth="1"/>
    <col min="24" max="24" width="15.5703125" customWidth="1"/>
    <col min="25" max="25" width="13.5703125" customWidth="1"/>
    <col min="26" max="26" width="16.85546875" customWidth="1"/>
  </cols>
  <sheetData>
    <row r="1" spans="1:22" ht="20.25" x14ac:dyDescent="0.3">
      <c r="A1" s="67" t="s">
        <v>23</v>
      </c>
      <c r="B1" s="67"/>
      <c r="C1" s="67"/>
      <c r="D1" s="67"/>
      <c r="E1" s="67"/>
      <c r="F1" s="1" t="s">
        <v>1</v>
      </c>
      <c r="G1" s="2" t="s">
        <v>2</v>
      </c>
      <c r="H1" s="3">
        <v>2023</v>
      </c>
      <c r="I1" s="4"/>
      <c r="J1" s="4"/>
      <c r="K1" s="4"/>
      <c r="L1" s="4"/>
      <c r="M1" s="4"/>
      <c r="N1" s="4"/>
      <c r="O1" s="4"/>
      <c r="P1" s="4"/>
      <c r="T1" s="5"/>
      <c r="U1" s="5" t="s">
        <v>0</v>
      </c>
      <c r="V1" s="5"/>
    </row>
    <row r="2" spans="1:22" x14ac:dyDescent="0.2">
      <c r="A2" s="6"/>
      <c r="B2" s="7">
        <f>VLOOKUP($A1,fund_table,MATCH($H$1,year_row,0),0)</f>
        <v>71112494</v>
      </c>
      <c r="C2" s="8"/>
      <c r="D2" s="7">
        <f>VLOOKUP(A1,admin,MATCH(H1,admin_year,0),0)</f>
        <v>1291062</v>
      </c>
      <c r="E2" s="9">
        <f>VLOOKUP($A$1,other,MATCH($H$1&amp;" RPHA",other_label,0),0)</f>
        <v>7499386.1637718882</v>
      </c>
      <c r="F2" s="9">
        <f>VLOOKUP($A$1,other,MATCH($H$1&amp;" HA",other_label,0),0)</f>
        <v>6710848.2384988964</v>
      </c>
      <c r="G2" s="8">
        <f>VLOOKUP($A$1,other,MATCH($H$1&amp;" RPLA",other_label,0),0)</f>
        <v>7874355.4719604813</v>
      </c>
      <c r="H2" s="8">
        <f>VLOOKUP($A$1,other,MATCH($H$1&amp;" LA",other_label,0),0)</f>
        <v>7124416.8555832915</v>
      </c>
      <c r="I2" s="10">
        <f>VLOOKUP(A1,admin,MATCH(2004,admin_year,0),0)</f>
        <v>800000</v>
      </c>
      <c r="J2" s="11"/>
      <c r="K2" s="4"/>
      <c r="L2" s="4"/>
      <c r="M2" s="4"/>
      <c r="N2" s="4"/>
      <c r="O2" s="4"/>
      <c r="P2" s="4"/>
      <c r="T2" s="5"/>
      <c r="U2" s="5" t="s">
        <v>3</v>
      </c>
      <c r="V2" s="5"/>
    </row>
    <row r="3" spans="1:22" x14ac:dyDescent="0.2">
      <c r="A3" s="68" t="s">
        <v>4</v>
      </c>
      <c r="B3" s="68"/>
      <c r="C3" s="68"/>
      <c r="D3" s="68"/>
      <c r="E3" s="68"/>
      <c r="F3" s="68"/>
      <c r="G3" s="12"/>
      <c r="H3" s="13"/>
      <c r="I3" s="14">
        <f>B2</f>
        <v>71112494</v>
      </c>
      <c r="J3" s="4"/>
      <c r="K3" s="4"/>
      <c r="L3" s="4"/>
      <c r="M3" s="4"/>
      <c r="N3" s="4"/>
      <c r="O3" s="4"/>
      <c r="P3" s="4"/>
      <c r="T3" s="5"/>
      <c r="U3" s="5" t="s">
        <v>5</v>
      </c>
      <c r="V3" s="5"/>
    </row>
    <row r="4" spans="1:22" x14ac:dyDescent="0.2">
      <c r="A4" s="15"/>
      <c r="B4" s="15"/>
      <c r="C4" s="15"/>
      <c r="D4" s="15"/>
      <c r="E4" s="15"/>
      <c r="F4" s="15"/>
      <c r="G4" s="2"/>
      <c r="H4" s="4"/>
      <c r="I4" s="16"/>
      <c r="J4" s="4"/>
      <c r="K4" s="4"/>
      <c r="L4" s="4"/>
      <c r="M4" s="4"/>
      <c r="N4" s="4"/>
      <c r="O4" s="4"/>
      <c r="P4" s="4"/>
      <c r="T4" s="5"/>
      <c r="U4" s="5" t="s">
        <v>6</v>
      </c>
      <c r="V4" s="5"/>
    </row>
    <row r="5" spans="1:22" x14ac:dyDescent="0.2">
      <c r="A5" s="69" t="s">
        <v>7</v>
      </c>
      <c r="B5" s="69"/>
      <c r="C5" s="69"/>
      <c r="D5" s="69"/>
      <c r="E5" s="69"/>
      <c r="F5" s="69"/>
      <c r="G5" s="2"/>
      <c r="H5" s="4"/>
      <c r="I5" s="16">
        <f>SUM(I3:I3)</f>
        <v>71112494</v>
      </c>
      <c r="J5" s="4"/>
      <c r="K5" s="4"/>
      <c r="L5" s="4"/>
      <c r="M5" s="4"/>
      <c r="N5" s="4"/>
      <c r="O5" s="4"/>
      <c r="P5" s="4"/>
      <c r="T5" s="5"/>
      <c r="U5" s="5" t="s">
        <v>8</v>
      </c>
      <c r="V5" s="5"/>
    </row>
    <row r="6" spans="1:22" x14ac:dyDescent="0.2">
      <c r="A6" s="4"/>
      <c r="B6" s="4"/>
      <c r="C6" s="4"/>
      <c r="D6" s="4"/>
      <c r="E6" s="4"/>
      <c r="F6" s="4"/>
      <c r="G6" s="2"/>
      <c r="H6" s="4"/>
      <c r="I6" s="16"/>
      <c r="J6" s="4"/>
      <c r="K6" s="4"/>
      <c r="L6" s="4"/>
      <c r="M6" s="4"/>
      <c r="N6" s="4"/>
      <c r="O6" s="4"/>
      <c r="P6" s="4"/>
      <c r="T6" s="5"/>
      <c r="U6" s="5" t="s">
        <v>9</v>
      </c>
      <c r="V6" s="5"/>
    </row>
    <row r="7" spans="1:22" x14ac:dyDescent="0.2">
      <c r="A7" s="15" t="s">
        <v>10</v>
      </c>
      <c r="B7" s="4"/>
      <c r="C7" s="4"/>
      <c r="D7" s="4"/>
      <c r="E7" s="4"/>
      <c r="F7" s="4"/>
      <c r="G7" s="2"/>
      <c r="H7" s="4"/>
      <c r="I7" s="16"/>
      <c r="J7" s="4"/>
      <c r="K7" s="4"/>
      <c r="L7" s="4"/>
      <c r="M7" s="4"/>
      <c r="N7" s="4"/>
      <c r="O7" s="4"/>
      <c r="P7" s="4"/>
      <c r="T7" s="5"/>
      <c r="U7" s="5" t="s">
        <v>11</v>
      </c>
      <c r="V7" s="5"/>
    </row>
    <row r="8" spans="1:22" x14ac:dyDescent="0.2">
      <c r="A8" s="4"/>
      <c r="B8" s="4"/>
      <c r="C8" s="4"/>
      <c r="D8" s="4"/>
      <c r="E8" s="4"/>
      <c r="F8" s="4"/>
      <c r="G8" s="17" t="s">
        <v>12</v>
      </c>
      <c r="H8" s="4"/>
      <c r="I8" s="18"/>
      <c r="J8" s="4"/>
      <c r="K8" s="4"/>
      <c r="L8" s="4"/>
      <c r="M8" s="4"/>
      <c r="N8" s="4"/>
      <c r="O8" s="4"/>
      <c r="P8" s="4"/>
      <c r="T8" s="5"/>
      <c r="U8" s="5" t="s">
        <v>13</v>
      </c>
      <c r="V8" s="5"/>
    </row>
    <row r="9" spans="1:22" x14ac:dyDescent="0.2">
      <c r="A9" s="70" t="s">
        <v>14</v>
      </c>
      <c r="B9" s="70"/>
      <c r="C9" s="70"/>
      <c r="D9" s="70"/>
      <c r="E9" s="70"/>
      <c r="F9" s="70"/>
      <c r="G9" s="17" t="s">
        <v>15</v>
      </c>
      <c r="H9" s="4"/>
      <c r="I9" s="16">
        <f>D2</f>
        <v>1291062</v>
      </c>
      <c r="J9" s="4"/>
      <c r="K9" s="4"/>
      <c r="L9" s="4"/>
      <c r="M9" s="4"/>
      <c r="N9" s="4"/>
      <c r="O9" s="4"/>
      <c r="P9" s="4"/>
      <c r="T9" s="5"/>
      <c r="U9" s="5" t="s">
        <v>16</v>
      </c>
      <c r="V9" s="5"/>
    </row>
    <row r="10" spans="1:22" x14ac:dyDescent="0.2">
      <c r="A10" s="4"/>
      <c r="B10" s="4"/>
      <c r="C10" s="4"/>
      <c r="D10" s="4"/>
      <c r="E10" s="4"/>
      <c r="F10" s="4"/>
      <c r="G10" s="2"/>
      <c r="H10" s="4"/>
      <c r="I10" s="4"/>
      <c r="J10" s="4"/>
      <c r="K10" s="4"/>
      <c r="L10" s="4"/>
      <c r="M10" s="4"/>
      <c r="N10" s="4"/>
      <c r="O10" s="4"/>
      <c r="P10" s="4"/>
      <c r="T10" s="5"/>
      <c r="U10" s="5" t="s">
        <v>17</v>
      </c>
      <c r="V10" s="5"/>
    </row>
    <row r="11" spans="1:22" x14ac:dyDescent="0.2">
      <c r="A11" s="70" t="s">
        <v>18</v>
      </c>
      <c r="B11" s="70"/>
      <c r="C11" s="70"/>
      <c r="D11" s="70"/>
      <c r="E11" s="70"/>
      <c r="F11" s="70"/>
      <c r="G11" s="2"/>
      <c r="H11" s="4"/>
      <c r="I11" s="19">
        <v>900000</v>
      </c>
      <c r="J11" s="66" t="str">
        <f>IF(SUM(I11:I11)&gt;I9,"PROBLEM The amount you want to set aside is more than the maximum amount available to be set aside.","OK")</f>
        <v>OK</v>
      </c>
      <c r="K11" s="66"/>
      <c r="L11" s="66"/>
      <c r="M11" s="66"/>
      <c r="N11" s="66"/>
      <c r="O11" s="66"/>
      <c r="P11" s="66"/>
      <c r="T11" s="5"/>
      <c r="U11" s="5" t="s">
        <v>19</v>
      </c>
      <c r="V11" s="5"/>
    </row>
    <row r="12" spans="1:22" x14ac:dyDescent="0.2">
      <c r="A12" s="4"/>
      <c r="B12" s="4"/>
      <c r="C12" s="4"/>
      <c r="D12" s="4"/>
      <c r="E12" s="4"/>
      <c r="F12" s="4"/>
      <c r="G12" s="2"/>
      <c r="H12" s="4"/>
      <c r="I12" s="4" t="str">
        <f>IF(SUM(I11:I11)&lt;&gt;ROUND(SUM(I11:I11),0),"WHOLE DOLLARS","")</f>
        <v/>
      </c>
      <c r="J12" s="66"/>
      <c r="K12" s="66"/>
      <c r="L12" s="66"/>
      <c r="M12" s="66"/>
      <c r="N12" s="66"/>
      <c r="O12" s="66"/>
      <c r="P12" s="66"/>
      <c r="T12" s="5"/>
      <c r="U12" s="5" t="s">
        <v>20</v>
      </c>
      <c r="V12" s="5"/>
    </row>
    <row r="13" spans="1:22" x14ac:dyDescent="0.2">
      <c r="A13" s="4"/>
      <c r="B13" s="4"/>
      <c r="C13" s="4"/>
      <c r="D13" s="4"/>
      <c r="E13" s="4"/>
      <c r="F13" s="4"/>
      <c r="G13" s="2"/>
      <c r="H13" s="71" t="str">
        <f>IF(SUM(I11:I11)&gt;I9,"You must reduce the amount you intend to set aside for Administration before you proceed!"," ")</f>
        <v xml:space="preserve"> </v>
      </c>
      <c r="I13" s="71"/>
      <c r="J13" s="71"/>
      <c r="K13" s="71"/>
      <c r="L13" s="71"/>
      <c r="M13" s="71"/>
      <c r="N13" s="71"/>
      <c r="O13" s="71"/>
      <c r="P13" s="71"/>
      <c r="Q13" s="20"/>
      <c r="T13" s="5"/>
      <c r="U13" s="5" t="s">
        <v>21</v>
      </c>
      <c r="V13" s="5"/>
    </row>
    <row r="14" spans="1:22" x14ac:dyDescent="0.2">
      <c r="A14" s="69" t="s">
        <v>22</v>
      </c>
      <c r="B14" s="69"/>
      <c r="C14" s="69"/>
      <c r="D14" s="69"/>
      <c r="E14" s="69"/>
      <c r="F14" s="69"/>
      <c r="G14" s="2"/>
      <c r="H14" s="4"/>
      <c r="I14" s="21"/>
      <c r="J14" s="4"/>
      <c r="K14" s="4"/>
      <c r="L14" s="4"/>
      <c r="M14" s="4"/>
      <c r="N14" s="4"/>
      <c r="O14" s="4"/>
      <c r="P14" s="4"/>
      <c r="T14" s="5"/>
      <c r="U14" s="5" t="s">
        <v>23</v>
      </c>
      <c r="V14" s="5"/>
    </row>
    <row r="15" spans="1:22" x14ac:dyDescent="0.2">
      <c r="A15" s="69" t="s">
        <v>24</v>
      </c>
      <c r="B15" s="69"/>
      <c r="C15" s="69"/>
      <c r="D15" s="69"/>
      <c r="E15" s="69"/>
      <c r="F15" s="69"/>
      <c r="G15" s="2"/>
      <c r="H15" s="4"/>
      <c r="I15" s="4"/>
      <c r="J15" s="4" t="s">
        <v>2</v>
      </c>
      <c r="K15" s="4"/>
      <c r="L15" s="4"/>
      <c r="M15" s="4"/>
      <c r="N15" s="4"/>
      <c r="O15" s="4"/>
      <c r="P15" s="4"/>
      <c r="T15" s="5"/>
      <c r="U15" s="5" t="s">
        <v>25</v>
      </c>
      <c r="V15" s="5"/>
    </row>
    <row r="16" spans="1:22" x14ac:dyDescent="0.2">
      <c r="A16" s="15"/>
      <c r="B16" s="4"/>
      <c r="C16" s="4"/>
      <c r="D16" s="4"/>
      <c r="E16" s="4"/>
      <c r="F16" s="4"/>
      <c r="G16" s="2"/>
      <c r="H16" s="4"/>
      <c r="I16" s="4"/>
      <c r="J16" s="4"/>
      <c r="K16" s="4"/>
      <c r="L16" s="4"/>
      <c r="M16" s="4"/>
      <c r="N16" s="4"/>
      <c r="O16" s="4"/>
      <c r="P16" s="4"/>
      <c r="T16" s="5"/>
      <c r="U16" s="5" t="s">
        <v>26</v>
      </c>
      <c r="V16" s="5"/>
    </row>
    <row r="17" spans="1:22" ht="12.75" customHeight="1" x14ac:dyDescent="0.2">
      <c r="A17" s="4"/>
      <c r="B17" s="72" t="s">
        <v>27</v>
      </c>
      <c r="C17" s="72"/>
      <c r="D17" s="72"/>
      <c r="E17" s="72"/>
      <c r="F17" s="72"/>
      <c r="G17" s="22"/>
      <c r="H17" s="4"/>
      <c r="I17" s="4"/>
      <c r="J17" s="4"/>
      <c r="K17" s="4"/>
      <c r="L17" s="4"/>
      <c r="M17" s="4"/>
      <c r="N17" s="4"/>
      <c r="O17" s="4"/>
      <c r="P17" s="4"/>
      <c r="T17" s="5"/>
      <c r="U17" s="5" t="s">
        <v>28</v>
      </c>
      <c r="V17" s="5"/>
    </row>
    <row r="18" spans="1:22" x14ac:dyDescent="0.2">
      <c r="A18" s="4"/>
      <c r="B18" s="72"/>
      <c r="C18" s="72"/>
      <c r="D18" s="72"/>
      <c r="E18" s="72"/>
      <c r="F18" s="72"/>
      <c r="G18" s="22"/>
      <c r="H18" s="4"/>
      <c r="I18" s="4"/>
      <c r="J18" s="4"/>
      <c r="K18" s="4"/>
      <c r="L18" s="4"/>
      <c r="M18" s="4"/>
      <c r="N18" s="4"/>
      <c r="O18" s="4"/>
      <c r="P18" s="4"/>
      <c r="T18" s="5"/>
      <c r="U18" s="5" t="s">
        <v>29</v>
      </c>
      <c r="V18" s="5"/>
    </row>
    <row r="19" spans="1:22" x14ac:dyDescent="0.2">
      <c r="A19" s="4"/>
      <c r="B19" s="72"/>
      <c r="C19" s="72"/>
      <c r="D19" s="72"/>
      <c r="E19" s="72"/>
      <c r="F19" s="72"/>
      <c r="G19" s="22"/>
      <c r="H19" s="4"/>
      <c r="I19" s="4"/>
      <c r="J19" s="4"/>
      <c r="K19" s="4"/>
      <c r="L19" s="4"/>
      <c r="M19" s="4"/>
      <c r="N19" s="4"/>
      <c r="O19" s="4"/>
      <c r="P19" s="4"/>
      <c r="T19" s="5"/>
      <c r="U19" s="5" t="s">
        <v>30</v>
      </c>
      <c r="V19" s="5"/>
    </row>
    <row r="20" spans="1:22" x14ac:dyDescent="0.2">
      <c r="A20" s="4"/>
      <c r="B20" s="72"/>
      <c r="C20" s="72"/>
      <c r="D20" s="72"/>
      <c r="E20" s="72"/>
      <c r="F20" s="72"/>
      <c r="G20" s="22"/>
      <c r="H20" s="4"/>
      <c r="I20" s="4"/>
      <c r="J20" s="4"/>
      <c r="K20" s="4"/>
      <c r="L20" s="4"/>
      <c r="M20" s="4"/>
      <c r="N20" s="4"/>
      <c r="O20" s="4"/>
      <c r="P20" s="4"/>
      <c r="T20" s="5"/>
      <c r="U20" s="5" t="s">
        <v>31</v>
      </c>
      <c r="V20" s="5"/>
    </row>
    <row r="21" spans="1:22" x14ac:dyDescent="0.2">
      <c r="A21" s="4"/>
      <c r="B21" s="72"/>
      <c r="C21" s="72"/>
      <c r="D21" s="72"/>
      <c r="E21" s="72"/>
      <c r="F21" s="72"/>
      <c r="G21" s="23" t="s">
        <v>32</v>
      </c>
      <c r="H21" s="24">
        <v>900000</v>
      </c>
      <c r="I21" s="4" t="str">
        <f>IF(SUM(H21:H21)&lt;&gt;ROUND(SUM(H21:H21),0),"WHOLE DOLLARS","")</f>
        <v/>
      </c>
      <c r="J21" s="4"/>
      <c r="K21" s="4"/>
      <c r="L21" s="4"/>
      <c r="M21" s="4"/>
      <c r="N21" s="4"/>
      <c r="O21" s="4"/>
      <c r="P21" s="4"/>
      <c r="T21" s="5"/>
      <c r="U21" s="5" t="s">
        <v>33</v>
      </c>
      <c r="V21" s="5"/>
    </row>
    <row r="22" spans="1:22" x14ac:dyDescent="0.2">
      <c r="A22" s="4"/>
      <c r="B22" s="4"/>
      <c r="C22" s="4"/>
      <c r="D22" s="4"/>
      <c r="E22" s="4"/>
      <c r="F22" s="4"/>
      <c r="G22" s="2"/>
      <c r="H22" s="4"/>
      <c r="I22" s="4"/>
      <c r="J22" s="4"/>
      <c r="K22" s="4"/>
      <c r="L22" s="4"/>
      <c r="M22" s="4"/>
      <c r="N22" s="4"/>
      <c r="O22" s="4"/>
      <c r="P22" s="4"/>
      <c r="T22" s="5"/>
      <c r="U22" s="5" t="s">
        <v>34</v>
      </c>
      <c r="V22" s="5"/>
    </row>
    <row r="23" spans="1:22" ht="12.75" customHeight="1" x14ac:dyDescent="0.2">
      <c r="A23" s="4"/>
      <c r="B23" s="72" t="s">
        <v>35</v>
      </c>
      <c r="C23" s="72"/>
      <c r="D23" s="72"/>
      <c r="E23" s="72"/>
      <c r="F23" s="72"/>
      <c r="G23" s="2"/>
      <c r="H23" s="4"/>
      <c r="I23" s="4"/>
      <c r="J23" s="4"/>
      <c r="K23" s="4"/>
      <c r="L23" s="4"/>
      <c r="M23" s="4"/>
      <c r="N23" s="4"/>
      <c r="O23" s="4"/>
      <c r="P23" s="4"/>
      <c r="T23" s="5"/>
      <c r="U23" s="5" t="s">
        <v>36</v>
      </c>
      <c r="V23" s="5"/>
    </row>
    <row r="24" spans="1:22" x14ac:dyDescent="0.2">
      <c r="A24" s="4"/>
      <c r="B24" s="72"/>
      <c r="C24" s="72"/>
      <c r="D24" s="72"/>
      <c r="E24" s="72"/>
      <c r="F24" s="72"/>
      <c r="G24" s="23" t="s">
        <v>37</v>
      </c>
      <c r="H24" s="24"/>
      <c r="I24" s="4" t="str">
        <f>IF(SUM(H24:H24)&lt;&gt;ROUND(SUM(H24:H24),0),"WHOLE DOLLARS","")</f>
        <v/>
      </c>
      <c r="J24" s="4"/>
      <c r="K24" s="4"/>
      <c r="L24" s="4"/>
      <c r="M24" s="4"/>
      <c r="N24" s="4"/>
      <c r="O24" s="4"/>
      <c r="P24" s="4"/>
      <c r="T24" s="5"/>
      <c r="U24" s="5" t="s">
        <v>38</v>
      </c>
      <c r="V24" s="5"/>
    </row>
    <row r="25" spans="1:22" x14ac:dyDescent="0.2">
      <c r="A25" s="4"/>
      <c r="B25" s="25"/>
      <c r="C25" s="25"/>
      <c r="D25" s="25"/>
      <c r="E25" s="25"/>
      <c r="F25" s="25"/>
      <c r="G25" s="23"/>
      <c r="H25" s="26"/>
      <c r="I25" s="4"/>
      <c r="J25" s="4"/>
      <c r="K25" s="4"/>
      <c r="L25" s="4"/>
      <c r="M25" s="4"/>
      <c r="N25" s="4"/>
      <c r="O25" s="4"/>
      <c r="P25" s="4"/>
      <c r="T25" s="5"/>
      <c r="U25" s="5" t="s">
        <v>39</v>
      </c>
      <c r="V25" s="5"/>
    </row>
    <row r="26" spans="1:22" x14ac:dyDescent="0.2">
      <c r="A26" s="15"/>
      <c r="B26" s="4"/>
      <c r="C26" s="4"/>
      <c r="D26" s="4"/>
      <c r="E26" s="4"/>
      <c r="F26" s="4"/>
      <c r="G26" s="2"/>
      <c r="H26" s="4"/>
      <c r="I26" s="4"/>
      <c r="J26" s="4"/>
      <c r="K26" s="4"/>
      <c r="L26" s="4"/>
      <c r="M26" s="4"/>
      <c r="N26" s="4"/>
      <c r="O26" s="4"/>
      <c r="P26" s="4"/>
      <c r="T26" s="5"/>
      <c r="U26" s="5" t="s">
        <v>40</v>
      </c>
      <c r="V26" s="5"/>
    </row>
    <row r="27" spans="1:22" ht="12.75" customHeight="1" x14ac:dyDescent="0.2">
      <c r="A27" s="4"/>
      <c r="B27" s="73" t="s">
        <v>41</v>
      </c>
      <c r="C27" s="73"/>
      <c r="D27" s="73"/>
      <c r="E27" s="73"/>
      <c r="F27" s="73"/>
      <c r="G27" s="2"/>
      <c r="H27" s="4" t="s">
        <v>2</v>
      </c>
      <c r="I27" s="4"/>
      <c r="J27" s="4"/>
      <c r="K27" s="4"/>
      <c r="L27" s="4"/>
      <c r="M27" s="4"/>
      <c r="N27" s="4"/>
      <c r="O27" s="4"/>
      <c r="P27" s="4"/>
      <c r="T27" s="5"/>
      <c r="U27" s="5" t="s">
        <v>42</v>
      </c>
      <c r="V27" s="5"/>
    </row>
    <row r="28" spans="1:22" x14ac:dyDescent="0.2">
      <c r="A28" s="4"/>
      <c r="B28" s="73"/>
      <c r="C28" s="73"/>
      <c r="D28" s="73"/>
      <c r="E28" s="73"/>
      <c r="F28" s="73"/>
      <c r="G28" s="2"/>
      <c r="H28" s="4"/>
      <c r="I28" s="4"/>
      <c r="J28" s="4"/>
      <c r="K28" s="4"/>
      <c r="L28" s="4"/>
      <c r="M28" s="4"/>
      <c r="N28" s="4"/>
      <c r="O28" s="4"/>
      <c r="P28" s="4"/>
      <c r="T28" s="5"/>
      <c r="U28" s="5" t="s">
        <v>43</v>
      </c>
      <c r="V28" s="5"/>
    </row>
    <row r="29" spans="1:22" x14ac:dyDescent="0.2">
      <c r="A29" s="4"/>
      <c r="B29" s="73"/>
      <c r="C29" s="73"/>
      <c r="D29" s="73"/>
      <c r="E29" s="73"/>
      <c r="F29" s="73"/>
      <c r="G29" s="2"/>
      <c r="H29" s="4"/>
      <c r="I29" s="4"/>
      <c r="J29" s="4"/>
      <c r="K29" s="4"/>
      <c r="L29" s="4"/>
      <c r="M29" s="4"/>
      <c r="N29" s="4"/>
      <c r="O29" s="4"/>
      <c r="P29" s="4"/>
      <c r="T29" s="5"/>
      <c r="U29" s="5" t="s">
        <v>44</v>
      </c>
      <c r="V29" s="5"/>
    </row>
    <row r="30" spans="1:22" x14ac:dyDescent="0.2">
      <c r="A30" s="4"/>
      <c r="B30" s="73"/>
      <c r="C30" s="73"/>
      <c r="D30" s="73"/>
      <c r="E30" s="73"/>
      <c r="F30" s="73"/>
      <c r="G30" s="2"/>
      <c r="H30" s="4"/>
      <c r="I30" s="4"/>
      <c r="J30" s="4"/>
      <c r="K30" s="4"/>
      <c r="L30" s="4"/>
      <c r="M30" s="4"/>
      <c r="N30" s="4"/>
      <c r="O30" s="4"/>
      <c r="P30" s="4"/>
      <c r="T30" s="5"/>
      <c r="U30" s="5" t="s">
        <v>45</v>
      </c>
      <c r="V30" s="5"/>
    </row>
    <row r="31" spans="1:22" x14ac:dyDescent="0.2">
      <c r="A31" s="4"/>
      <c r="B31" s="73"/>
      <c r="C31" s="73"/>
      <c r="D31" s="73"/>
      <c r="E31" s="73"/>
      <c r="F31" s="73"/>
      <c r="G31" s="2"/>
      <c r="H31" s="27"/>
      <c r="I31" s="4"/>
      <c r="J31" s="4"/>
      <c r="K31" s="4"/>
      <c r="L31" s="4"/>
      <c r="M31" s="4"/>
      <c r="N31" s="4"/>
      <c r="O31" s="4"/>
      <c r="P31" s="4"/>
      <c r="T31" s="5"/>
      <c r="U31" s="5" t="s">
        <v>46</v>
      </c>
      <c r="V31" s="5"/>
    </row>
    <row r="32" spans="1:22" x14ac:dyDescent="0.2">
      <c r="A32" s="4"/>
      <c r="B32" s="74">
        <f>IF(AND((SUM(I11:I11)&gt;SUM(I2:I2)),((SUM(I11:I11)-SUM(I2:I2))&gt;0)),(SUM(I11:I11)-SUM(I2:I2)),0)</f>
        <v>100000</v>
      </c>
      <c r="C32" s="74"/>
      <c r="D32" s="74"/>
      <c r="E32" s="74"/>
      <c r="F32" s="74"/>
      <c r="G32" s="2"/>
      <c r="H32" s="28" t="s">
        <v>2</v>
      </c>
      <c r="I32" s="4"/>
      <c r="J32" s="4"/>
      <c r="K32" s="4"/>
      <c r="L32" s="4"/>
      <c r="M32" s="4"/>
      <c r="N32" s="4"/>
      <c r="O32" s="4"/>
      <c r="P32" s="4"/>
      <c r="T32" s="5"/>
      <c r="U32" s="5" t="s">
        <v>47</v>
      </c>
      <c r="V32" s="5"/>
    </row>
    <row r="33" spans="1:22" x14ac:dyDescent="0.2">
      <c r="A33" s="4"/>
      <c r="B33" s="4"/>
      <c r="C33" s="4"/>
      <c r="D33" s="4"/>
      <c r="E33" s="4"/>
      <c r="F33" s="4"/>
      <c r="G33" s="2"/>
      <c r="H33" s="4"/>
      <c r="I33" s="4"/>
      <c r="J33" s="4"/>
      <c r="K33" s="4"/>
      <c r="L33" s="4"/>
      <c r="M33" s="4"/>
      <c r="N33" s="4"/>
      <c r="O33" s="4"/>
      <c r="P33" s="4"/>
      <c r="T33" s="5"/>
      <c r="U33" s="5" t="s">
        <v>48</v>
      </c>
      <c r="V33" s="5"/>
    </row>
    <row r="34" spans="1:22" ht="12.75" customHeight="1" x14ac:dyDescent="0.2">
      <c r="A34" s="4"/>
      <c r="B34" s="4"/>
      <c r="C34" s="72" t="s">
        <v>49</v>
      </c>
      <c r="D34" s="72"/>
      <c r="E34" s="72"/>
      <c r="F34" s="72"/>
      <c r="G34" s="2"/>
      <c r="H34" s="4"/>
      <c r="I34" s="4"/>
      <c r="J34" s="4"/>
      <c r="K34" s="4"/>
      <c r="L34" s="4"/>
      <c r="M34" s="4"/>
      <c r="N34" s="4"/>
      <c r="O34" s="4"/>
      <c r="P34" s="4"/>
      <c r="T34" s="5"/>
      <c r="U34" s="5" t="s">
        <v>50</v>
      </c>
      <c r="V34" s="5"/>
    </row>
    <row r="35" spans="1:22" x14ac:dyDescent="0.2">
      <c r="A35" s="4"/>
      <c r="B35" s="4"/>
      <c r="C35" s="72"/>
      <c r="D35" s="72"/>
      <c r="E35" s="72"/>
      <c r="F35" s="72"/>
      <c r="G35" s="23" t="s">
        <v>51</v>
      </c>
      <c r="H35" s="24"/>
      <c r="I35" s="4" t="str">
        <f>IF(SUM(H35:H35)&lt;&gt;ROUND(SUM(H35:H35),0),"WHOLE DOLLARS","")</f>
        <v/>
      </c>
      <c r="J35" s="4"/>
      <c r="K35" s="4"/>
      <c r="L35" s="4"/>
      <c r="M35" s="4"/>
      <c r="N35" s="4"/>
      <c r="O35" s="4"/>
      <c r="P35" s="4"/>
      <c r="T35" s="5"/>
      <c r="U35" s="5" t="s">
        <v>52</v>
      </c>
      <c r="V35" s="5"/>
    </row>
    <row r="36" spans="1:22" x14ac:dyDescent="0.2">
      <c r="A36" s="4"/>
      <c r="B36" s="4"/>
      <c r="C36" s="4"/>
      <c r="D36" s="4"/>
      <c r="E36" s="4"/>
      <c r="F36" s="4"/>
      <c r="G36" s="2"/>
      <c r="H36" s="4"/>
      <c r="I36" s="4"/>
      <c r="J36" s="4"/>
      <c r="K36" s="4"/>
      <c r="L36" s="4"/>
      <c r="M36" s="4"/>
      <c r="N36" s="4"/>
      <c r="O36" s="4"/>
      <c r="P36" s="4"/>
      <c r="T36" s="5"/>
      <c r="U36" s="5" t="s">
        <v>53</v>
      </c>
      <c r="V36" s="5"/>
    </row>
    <row r="37" spans="1:22" ht="12.75" customHeight="1" x14ac:dyDescent="0.2">
      <c r="A37" s="4"/>
      <c r="B37" s="4"/>
      <c r="C37" s="72" t="s">
        <v>54</v>
      </c>
      <c r="D37" s="72"/>
      <c r="E37" s="72"/>
      <c r="F37" s="72"/>
      <c r="G37" s="2"/>
      <c r="H37" s="4"/>
      <c r="I37" s="4"/>
      <c r="J37" s="4"/>
      <c r="K37" s="4"/>
      <c r="L37" s="4"/>
      <c r="M37" s="4"/>
      <c r="N37" s="4"/>
      <c r="O37" s="4"/>
      <c r="P37" s="4"/>
      <c r="T37" s="5"/>
      <c r="U37" s="5" t="s">
        <v>55</v>
      </c>
      <c r="V37" s="5"/>
    </row>
    <row r="38" spans="1:22" x14ac:dyDescent="0.2">
      <c r="A38" s="4"/>
      <c r="B38" s="4"/>
      <c r="C38" s="72"/>
      <c r="D38" s="72"/>
      <c r="E38" s="72"/>
      <c r="F38" s="72"/>
      <c r="G38" s="2"/>
      <c r="H38" s="4"/>
      <c r="I38" s="4"/>
      <c r="J38" s="4"/>
      <c r="K38" s="4"/>
      <c r="L38" s="4"/>
      <c r="M38" s="4"/>
      <c r="N38" s="4"/>
      <c r="O38" s="4"/>
      <c r="P38" s="4"/>
      <c r="T38" s="5"/>
      <c r="U38" s="5" t="s">
        <v>56</v>
      </c>
      <c r="V38" s="5"/>
    </row>
    <row r="39" spans="1:22" x14ac:dyDescent="0.2">
      <c r="A39" s="4"/>
      <c r="B39" s="4"/>
      <c r="C39" s="72"/>
      <c r="D39" s="72"/>
      <c r="E39" s="72"/>
      <c r="F39" s="72"/>
      <c r="G39" s="23" t="s">
        <v>57</v>
      </c>
      <c r="H39" s="24"/>
      <c r="I39" s="4" t="str">
        <f>IF(SUM(H39:H39)&lt;&gt;ROUND(SUM(H39:H39),0),"WHOLE DOLLARS","")</f>
        <v/>
      </c>
      <c r="J39" s="4"/>
      <c r="K39" s="4"/>
      <c r="L39" s="4"/>
      <c r="M39" s="4"/>
      <c r="N39" s="4"/>
      <c r="O39" s="4"/>
      <c r="P39" s="4"/>
      <c r="T39" s="5"/>
      <c r="U39" s="5" t="s">
        <v>58</v>
      </c>
      <c r="V39" s="5"/>
    </row>
    <row r="40" spans="1:22" x14ac:dyDescent="0.2">
      <c r="A40" s="4"/>
      <c r="B40" s="4"/>
      <c r="C40" s="4"/>
      <c r="D40" s="4"/>
      <c r="E40" s="4"/>
      <c r="F40" s="4"/>
      <c r="G40" s="2"/>
      <c r="H40" s="4"/>
      <c r="I40" s="4"/>
      <c r="J40" s="4"/>
      <c r="K40" s="4"/>
      <c r="L40" s="4"/>
      <c r="M40" s="4"/>
      <c r="N40" s="4"/>
      <c r="O40" s="4"/>
      <c r="P40" s="4"/>
      <c r="T40" s="5"/>
      <c r="U40" s="5" t="s">
        <v>59</v>
      </c>
      <c r="V40" s="5"/>
    </row>
    <row r="41" spans="1:22" x14ac:dyDescent="0.2">
      <c r="A41" s="4"/>
      <c r="B41" s="4"/>
      <c r="C41" s="70" t="s">
        <v>60</v>
      </c>
      <c r="D41" s="70"/>
      <c r="E41" s="70"/>
      <c r="F41" s="70"/>
      <c r="G41" s="23" t="s">
        <v>61</v>
      </c>
      <c r="H41" s="24" t="s">
        <v>2</v>
      </c>
      <c r="I41" s="4" t="str">
        <f>IF(SUM(H41:H41)&lt;&gt;ROUND(SUM(H41:H41),0),"WHOLE DOLLARS","")</f>
        <v/>
      </c>
      <c r="J41" s="4"/>
      <c r="K41" s="4"/>
      <c r="L41" s="4"/>
      <c r="M41" s="4"/>
      <c r="N41" s="4"/>
      <c r="O41" s="4"/>
      <c r="P41" s="4"/>
      <c r="T41" s="5"/>
      <c r="U41" s="5" t="s">
        <v>62</v>
      </c>
      <c r="V41" s="5"/>
    </row>
    <row r="42" spans="1:22" x14ac:dyDescent="0.2">
      <c r="A42" s="4"/>
      <c r="B42" s="4"/>
      <c r="C42" s="4"/>
      <c r="D42" s="4"/>
      <c r="E42" s="4"/>
      <c r="F42" s="4"/>
      <c r="G42" s="2"/>
      <c r="H42" s="4"/>
      <c r="I42" s="4"/>
      <c r="J42" s="4"/>
      <c r="K42" s="4"/>
      <c r="L42" s="4"/>
      <c r="M42" s="4"/>
      <c r="N42" s="4"/>
      <c r="O42" s="4"/>
      <c r="P42" s="4"/>
      <c r="T42" s="5"/>
      <c r="U42" s="5" t="s">
        <v>63</v>
      </c>
      <c r="V42" s="5"/>
    </row>
    <row r="43" spans="1:22" ht="12.75" customHeight="1" x14ac:dyDescent="0.2">
      <c r="A43" s="4"/>
      <c r="B43" s="4"/>
      <c r="C43" s="72" t="s">
        <v>64</v>
      </c>
      <c r="D43" s="72"/>
      <c r="E43" s="72"/>
      <c r="F43" s="72"/>
      <c r="G43" s="2"/>
      <c r="H43" s="4"/>
      <c r="I43" s="4"/>
      <c r="J43" s="4"/>
      <c r="K43" s="4"/>
      <c r="L43" s="4"/>
      <c r="M43" s="4"/>
      <c r="N43" s="4"/>
      <c r="O43" s="4"/>
      <c r="P43" s="4"/>
      <c r="T43" s="5"/>
      <c r="U43" s="5" t="s">
        <v>65</v>
      </c>
      <c r="V43" s="5"/>
    </row>
    <row r="44" spans="1:22" ht="12.75" customHeight="1" x14ac:dyDescent="0.2">
      <c r="A44" s="4"/>
      <c r="B44" s="4"/>
      <c r="C44" s="72"/>
      <c r="D44" s="72"/>
      <c r="E44" s="72"/>
      <c r="F44" s="72"/>
      <c r="G44" s="2"/>
      <c r="H44" s="4"/>
      <c r="I44" s="4"/>
      <c r="J44" s="4"/>
      <c r="K44" s="4"/>
      <c r="L44" s="4"/>
      <c r="M44" s="4"/>
      <c r="N44" s="4"/>
      <c r="O44" s="4"/>
      <c r="P44" s="4"/>
      <c r="T44" s="5"/>
      <c r="U44" s="5" t="s">
        <v>66</v>
      </c>
      <c r="V44" s="5"/>
    </row>
    <row r="45" spans="1:22" x14ac:dyDescent="0.2">
      <c r="A45" s="4"/>
      <c r="B45" s="4"/>
      <c r="C45" s="72"/>
      <c r="D45" s="72"/>
      <c r="E45" s="72"/>
      <c r="F45" s="72"/>
      <c r="G45" s="23" t="s">
        <v>67</v>
      </c>
      <c r="H45" s="24" t="s">
        <v>2</v>
      </c>
      <c r="I45" s="4" t="str">
        <f>IF(SUM(H45:H45)&lt;&gt;ROUND(SUM(H45:H45),0),"WHOLE DOLLARS","")</f>
        <v/>
      </c>
      <c r="J45" s="4"/>
      <c r="K45" s="4"/>
      <c r="L45" s="4"/>
      <c r="M45" s="4"/>
      <c r="N45" s="4"/>
      <c r="O45" s="4"/>
      <c r="P45" s="4"/>
      <c r="T45" s="5"/>
      <c r="U45" s="5" t="s">
        <v>68</v>
      </c>
      <c r="V45" s="5"/>
    </row>
    <row r="46" spans="1:22" x14ac:dyDescent="0.2">
      <c r="A46" s="4"/>
      <c r="B46" s="4"/>
      <c r="C46" s="4"/>
      <c r="D46" s="4"/>
      <c r="E46" s="4"/>
      <c r="F46" s="4"/>
      <c r="G46" s="23"/>
      <c r="H46" s="26"/>
      <c r="I46" s="26"/>
      <c r="J46" s="4"/>
      <c r="K46" s="4"/>
      <c r="L46" s="4"/>
      <c r="M46" s="4"/>
      <c r="N46" s="4"/>
      <c r="O46" s="4"/>
      <c r="P46" s="4"/>
      <c r="T46" s="5"/>
      <c r="U46" s="5" t="s">
        <v>69</v>
      </c>
      <c r="V46" s="5"/>
    </row>
    <row r="47" spans="1:22" x14ac:dyDescent="0.2">
      <c r="A47" s="4"/>
      <c r="B47" s="4"/>
      <c r="C47" s="4"/>
      <c r="D47" s="70" t="s">
        <v>70</v>
      </c>
      <c r="E47" s="70"/>
      <c r="F47" s="70"/>
      <c r="G47" s="23"/>
      <c r="H47" s="26">
        <f>SUM(H35:H45)</f>
        <v>0</v>
      </c>
      <c r="I47" s="26" t="s">
        <v>2</v>
      </c>
      <c r="J47" s="29" t="str">
        <f>IF(B32&lt;H47,"PROBLEM - The sum of these 4 activities may not exceed","OK")</f>
        <v>OK</v>
      </c>
      <c r="K47" s="4"/>
      <c r="L47" s="4"/>
      <c r="M47" s="4"/>
      <c r="N47" s="4"/>
      <c r="O47" s="4"/>
      <c r="P47" s="29" t="s">
        <v>2</v>
      </c>
      <c r="T47" s="5"/>
      <c r="U47" s="5" t="s">
        <v>71</v>
      </c>
      <c r="V47" s="5"/>
    </row>
    <row r="48" spans="1:22" x14ac:dyDescent="0.2">
      <c r="A48" s="4"/>
      <c r="B48" s="4"/>
      <c r="C48" s="4"/>
      <c r="D48" s="4"/>
      <c r="E48" s="4"/>
      <c r="F48" s="4"/>
      <c r="G48" s="23"/>
      <c r="H48" s="26"/>
      <c r="I48" s="26"/>
      <c r="J48" s="29" t="str">
        <f>IF(J47&lt;&gt;"OK",(B32),"")</f>
        <v/>
      </c>
      <c r="K48" s="4"/>
      <c r="L48" s="4"/>
      <c r="M48" s="4"/>
      <c r="N48" s="4"/>
      <c r="O48" s="4"/>
      <c r="P48" s="29"/>
      <c r="T48" s="5"/>
      <c r="U48" s="5" t="s">
        <v>72</v>
      </c>
      <c r="V48" s="5"/>
    </row>
    <row r="49" spans="1:22" x14ac:dyDescent="0.2">
      <c r="A49" s="4"/>
      <c r="B49" s="4"/>
      <c r="C49" s="4"/>
      <c r="D49" s="4"/>
      <c r="E49" s="4"/>
      <c r="F49" s="4"/>
      <c r="G49" s="23"/>
      <c r="H49" s="26"/>
      <c r="I49" s="26"/>
      <c r="J49" s="29"/>
      <c r="K49" s="4"/>
      <c r="L49" s="4"/>
      <c r="M49" s="4"/>
      <c r="N49" s="4"/>
      <c r="O49" s="4"/>
      <c r="P49" s="29"/>
      <c r="T49" s="5"/>
      <c r="U49" s="5" t="s">
        <v>73</v>
      </c>
      <c r="V49" s="5"/>
    </row>
    <row r="50" spans="1:22" ht="12.75" customHeight="1" x14ac:dyDescent="0.2">
      <c r="A50" s="4"/>
      <c r="B50" s="72" t="s">
        <v>74</v>
      </c>
      <c r="C50" s="72"/>
      <c r="D50" s="72"/>
      <c r="E50" s="72"/>
      <c r="F50" s="72"/>
      <c r="G50" s="2"/>
      <c r="H50" s="4"/>
      <c r="I50" s="4"/>
      <c r="J50" s="4"/>
      <c r="K50" s="4"/>
      <c r="L50" s="4"/>
      <c r="M50" s="4"/>
      <c r="N50" s="4"/>
      <c r="O50" s="4"/>
      <c r="P50" s="4"/>
      <c r="T50" s="5"/>
      <c r="U50" s="5" t="s">
        <v>75</v>
      </c>
      <c r="V50" s="5"/>
    </row>
    <row r="51" spans="1:22" x14ac:dyDescent="0.2">
      <c r="A51" s="4"/>
      <c r="B51" s="72"/>
      <c r="C51" s="72"/>
      <c r="D51" s="72"/>
      <c r="E51" s="72"/>
      <c r="F51" s="72"/>
      <c r="G51" s="2"/>
      <c r="H51" s="4"/>
      <c r="I51" s="4"/>
      <c r="J51" s="4"/>
      <c r="K51" s="4"/>
      <c r="L51" s="4"/>
      <c r="M51" s="4"/>
      <c r="N51" s="4"/>
      <c r="O51" s="4"/>
      <c r="P51" s="4"/>
      <c r="T51" s="5"/>
      <c r="U51" s="5" t="s">
        <v>76</v>
      </c>
      <c r="V51" s="5"/>
    </row>
    <row r="52" spans="1:22" x14ac:dyDescent="0.2">
      <c r="A52" s="4"/>
      <c r="B52" s="72"/>
      <c r="C52" s="72"/>
      <c r="D52" s="72"/>
      <c r="E52" s="72"/>
      <c r="F52" s="72"/>
      <c r="G52" s="2"/>
      <c r="H52" s="4"/>
      <c r="I52" s="4"/>
      <c r="J52" s="4"/>
      <c r="K52" s="4"/>
      <c r="L52" s="4"/>
      <c r="M52" s="4"/>
      <c r="N52" s="4"/>
      <c r="O52" s="4"/>
      <c r="P52" s="4"/>
      <c r="T52" s="5"/>
      <c r="U52" s="5" t="s">
        <v>77</v>
      </c>
      <c r="V52" s="5"/>
    </row>
    <row r="53" spans="1:22" x14ac:dyDescent="0.2">
      <c r="A53" s="4"/>
      <c r="B53" s="72"/>
      <c r="C53" s="72"/>
      <c r="D53" s="72"/>
      <c r="E53" s="72"/>
      <c r="F53" s="72"/>
      <c r="G53" s="2"/>
      <c r="H53" s="4"/>
      <c r="I53" s="4"/>
      <c r="J53" s="4"/>
      <c r="K53" s="4"/>
      <c r="L53" s="4"/>
      <c r="M53" s="4"/>
      <c r="N53" s="4"/>
      <c r="O53" s="4"/>
      <c r="P53" s="4"/>
      <c r="T53" s="5"/>
      <c r="U53" s="5" t="s">
        <v>78</v>
      </c>
      <c r="V53" s="5"/>
    </row>
    <row r="54" spans="1:22" x14ac:dyDescent="0.2">
      <c r="A54" s="4"/>
      <c r="B54" s="72"/>
      <c r="C54" s="72"/>
      <c r="D54" s="72"/>
      <c r="E54" s="72"/>
      <c r="F54" s="72"/>
      <c r="G54" s="2"/>
      <c r="H54" s="4"/>
      <c r="I54" s="4"/>
      <c r="J54" s="4"/>
      <c r="K54" s="4"/>
      <c r="L54" s="4"/>
      <c r="M54" s="4"/>
      <c r="N54" s="4"/>
      <c r="O54" s="4"/>
      <c r="P54" s="4"/>
      <c r="T54" s="5"/>
      <c r="U54" s="5" t="s">
        <v>79</v>
      </c>
      <c r="V54" s="5"/>
    </row>
    <row r="55" spans="1:22" x14ac:dyDescent="0.2">
      <c r="A55" s="4"/>
      <c r="B55" s="72"/>
      <c r="C55" s="72"/>
      <c r="D55" s="72"/>
      <c r="E55" s="72"/>
      <c r="F55" s="72"/>
      <c r="G55" s="2"/>
      <c r="H55" s="4"/>
      <c r="I55" s="4"/>
      <c r="J55" s="4"/>
      <c r="K55" s="4"/>
      <c r="L55" s="4"/>
      <c r="M55" s="4"/>
      <c r="N55" s="4"/>
      <c r="O55" s="4"/>
      <c r="P55" s="4"/>
      <c r="T55" s="5"/>
      <c r="U55" s="5" t="s">
        <v>80</v>
      </c>
      <c r="V55" s="5"/>
    </row>
    <row r="56" spans="1:22" x14ac:dyDescent="0.2">
      <c r="A56" s="4"/>
      <c r="B56" s="72"/>
      <c r="C56" s="72"/>
      <c r="D56" s="72"/>
      <c r="E56" s="72"/>
      <c r="F56" s="72"/>
      <c r="G56" s="2"/>
      <c r="H56" s="4"/>
      <c r="I56" s="4"/>
      <c r="J56" s="4"/>
      <c r="K56" s="4"/>
      <c r="L56" s="4"/>
      <c r="M56" s="4"/>
      <c r="N56" s="4"/>
      <c r="O56" s="4"/>
      <c r="P56" s="4"/>
      <c r="T56" s="5"/>
      <c r="U56" s="5" t="s">
        <v>81</v>
      </c>
      <c r="V56" s="5"/>
    </row>
    <row r="57" spans="1:22" x14ac:dyDescent="0.2">
      <c r="A57" s="4"/>
      <c r="B57" s="72"/>
      <c r="C57" s="72"/>
      <c r="D57" s="72"/>
      <c r="E57" s="72"/>
      <c r="F57" s="72"/>
      <c r="G57" s="2"/>
      <c r="H57" s="4"/>
      <c r="I57" s="4"/>
      <c r="J57" s="4"/>
      <c r="K57" s="4"/>
      <c r="L57" s="4"/>
      <c r="M57" s="4"/>
      <c r="N57" s="4"/>
      <c r="O57" s="4"/>
      <c r="P57" s="4"/>
      <c r="T57" s="5"/>
      <c r="U57" s="5" t="s">
        <v>82</v>
      </c>
      <c r="V57" s="5"/>
    </row>
    <row r="58" spans="1:22" x14ac:dyDescent="0.2">
      <c r="A58" s="4"/>
      <c r="B58" s="72"/>
      <c r="C58" s="72"/>
      <c r="D58" s="72"/>
      <c r="E58" s="72"/>
      <c r="F58" s="72"/>
      <c r="G58" s="23" t="s">
        <v>83</v>
      </c>
      <c r="H58" s="24"/>
      <c r="I58" s="4" t="str">
        <f>IF(SUM(H58:H58)&lt;&gt;ROUND(SUM(H58:H58),0),"WHOLE DOLLARS","")</f>
        <v/>
      </c>
      <c r="J58" s="4"/>
      <c r="K58" s="4"/>
      <c r="L58" s="4"/>
      <c r="M58" s="4"/>
      <c r="N58" s="4"/>
      <c r="O58" s="4"/>
      <c r="P58" s="4"/>
      <c r="T58" s="5"/>
      <c r="U58" s="5" t="s">
        <v>84</v>
      </c>
      <c r="V58" s="5"/>
    </row>
    <row r="59" spans="1:22" x14ac:dyDescent="0.2">
      <c r="A59" s="4"/>
      <c r="B59" s="4"/>
      <c r="C59" s="4"/>
      <c r="D59" s="4"/>
      <c r="E59" s="4"/>
      <c r="F59" s="4"/>
      <c r="G59" s="23"/>
      <c r="H59" s="26"/>
      <c r="I59" s="26"/>
      <c r="J59" s="29"/>
      <c r="K59" s="4"/>
      <c r="L59" s="4"/>
      <c r="M59" s="4"/>
      <c r="N59" s="4"/>
      <c r="O59" s="4"/>
      <c r="P59" s="29"/>
      <c r="T59" s="5"/>
      <c r="U59" s="5" t="s">
        <v>85</v>
      </c>
      <c r="V59" s="5"/>
    </row>
    <row r="60" spans="1:22" x14ac:dyDescent="0.2">
      <c r="A60" s="4"/>
      <c r="B60" s="4"/>
      <c r="C60" s="4"/>
      <c r="D60" s="4"/>
      <c r="E60" s="4"/>
      <c r="F60" s="4"/>
      <c r="G60" s="23"/>
      <c r="H60" s="26"/>
      <c r="I60" s="26"/>
      <c r="J60" s="29"/>
      <c r="K60" s="4"/>
      <c r="L60" s="4"/>
      <c r="M60" s="4"/>
      <c r="N60" s="4"/>
      <c r="O60" s="4"/>
      <c r="P60" s="29"/>
      <c r="T60" s="5"/>
      <c r="U60" s="5"/>
      <c r="V60" s="5"/>
    </row>
    <row r="61" spans="1:22" x14ac:dyDescent="0.2">
      <c r="A61" s="4"/>
      <c r="B61" s="4"/>
      <c r="C61" s="4"/>
      <c r="D61" s="4"/>
      <c r="E61" s="4"/>
      <c r="F61" s="4"/>
      <c r="G61" s="23"/>
      <c r="H61" s="26"/>
      <c r="I61" s="26"/>
      <c r="J61" s="29"/>
      <c r="K61" s="4"/>
      <c r="L61" s="4"/>
      <c r="M61" s="4"/>
      <c r="N61" s="4"/>
      <c r="O61" s="4"/>
      <c r="P61" s="29"/>
      <c r="T61" s="5"/>
      <c r="U61" s="5"/>
      <c r="V61" s="5"/>
    </row>
    <row r="62" spans="1:22" x14ac:dyDescent="0.2">
      <c r="A62" s="4"/>
      <c r="B62" s="4"/>
      <c r="C62" s="4"/>
      <c r="D62" s="27" t="s">
        <v>86</v>
      </c>
      <c r="E62" s="4"/>
      <c r="F62" s="4"/>
      <c r="G62" s="23"/>
      <c r="H62" s="26"/>
      <c r="I62" s="26">
        <f>SUM(H21:H58)-H47</f>
        <v>900000</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5"/>
      <c r="U62" s="5"/>
      <c r="V62" s="5"/>
    </row>
    <row r="63" spans="1:22" x14ac:dyDescent="0.2">
      <c r="A63" s="4"/>
      <c r="B63" s="4"/>
      <c r="C63" s="4"/>
      <c r="D63" s="27"/>
      <c r="E63" s="4"/>
      <c r="F63" s="4"/>
      <c r="G63" s="23"/>
      <c r="H63" s="26"/>
      <c r="I63" s="26"/>
      <c r="J63" s="75"/>
      <c r="K63" s="75"/>
      <c r="L63" s="75"/>
      <c r="M63" s="75"/>
      <c r="N63" s="75"/>
      <c r="O63" s="75"/>
      <c r="P63" s="75"/>
      <c r="T63" s="5"/>
      <c r="U63" s="30"/>
      <c r="V63" s="5"/>
    </row>
    <row r="64" spans="1:22" x14ac:dyDescent="0.2">
      <c r="A64" s="4"/>
      <c r="B64" s="4"/>
      <c r="C64" s="4"/>
      <c r="D64" s="4"/>
      <c r="E64" s="4"/>
      <c r="F64" s="4"/>
      <c r="G64" s="23"/>
      <c r="H64" s="26"/>
      <c r="I64" s="26"/>
      <c r="J64" s="75" t="str">
        <f>IF(I62&lt;&gt;SUM(I11:I11),"The difference between what you said you wanted to set aside and the details of what you have set aside is","")</f>
        <v/>
      </c>
      <c r="K64" s="75"/>
      <c r="L64" s="75"/>
      <c r="M64" s="75"/>
      <c r="N64" s="75"/>
      <c r="O64" s="75"/>
      <c r="P64" s="75"/>
      <c r="T64" s="5"/>
      <c r="U64" s="5"/>
      <c r="V64" s="5"/>
    </row>
    <row r="65" spans="1:22" x14ac:dyDescent="0.2">
      <c r="A65" s="4"/>
      <c r="B65" s="4"/>
      <c r="C65" s="4"/>
      <c r="D65" s="4"/>
      <c r="E65" s="4"/>
      <c r="F65" s="4"/>
      <c r="G65" s="23"/>
      <c r="H65" s="26"/>
      <c r="I65" s="26"/>
      <c r="J65" s="75"/>
      <c r="K65" s="75"/>
      <c r="L65" s="75"/>
      <c r="M65" s="75"/>
      <c r="N65" s="75"/>
      <c r="O65" s="75"/>
      <c r="P65" s="75"/>
      <c r="T65" s="5"/>
      <c r="U65" s="5"/>
      <c r="V65" s="5"/>
    </row>
    <row r="66" spans="1:22" x14ac:dyDescent="0.2">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2">
      <c r="A67" s="4"/>
      <c r="B67" s="4"/>
      <c r="C67" s="4"/>
      <c r="D67" s="4"/>
      <c r="E67" s="4"/>
      <c r="F67" s="4"/>
      <c r="G67" s="2"/>
      <c r="H67" s="4"/>
      <c r="I67" s="4"/>
      <c r="J67" s="4"/>
      <c r="K67" s="4"/>
      <c r="L67" s="4"/>
      <c r="M67" s="4"/>
      <c r="N67" s="4"/>
      <c r="O67" s="4"/>
      <c r="P67" s="4"/>
    </row>
    <row r="68" spans="1:22" x14ac:dyDescent="0.2">
      <c r="A68" s="15" t="s">
        <v>87</v>
      </c>
      <c r="B68" s="4"/>
      <c r="C68" s="4"/>
      <c r="D68" s="4"/>
      <c r="E68" s="4"/>
      <c r="F68" s="4"/>
      <c r="G68" s="2"/>
      <c r="H68" s="4"/>
      <c r="I68" s="4"/>
      <c r="J68" s="4"/>
      <c r="K68" s="4"/>
      <c r="L68" s="4"/>
      <c r="M68" s="4"/>
      <c r="N68" s="4"/>
      <c r="O68" s="4"/>
      <c r="P68" s="4"/>
    </row>
    <row r="69" spans="1:22" x14ac:dyDescent="0.2">
      <c r="A69" s="15"/>
      <c r="B69" s="4"/>
      <c r="C69" s="4"/>
      <c r="D69" s="4"/>
      <c r="E69" s="4"/>
      <c r="F69" s="4"/>
      <c r="G69" s="2"/>
      <c r="H69" s="4"/>
      <c r="I69" s="4"/>
      <c r="J69" s="4"/>
      <c r="K69" s="4"/>
      <c r="L69" s="4"/>
      <c r="M69" s="4"/>
      <c r="N69" s="4"/>
      <c r="O69" s="4"/>
      <c r="P69" s="4"/>
    </row>
    <row r="70" spans="1:22" ht="12.75" customHeight="1" x14ac:dyDescent="0.2">
      <c r="A70" s="72" t="s">
        <v>88</v>
      </c>
      <c r="B70" s="72"/>
      <c r="C70" s="72"/>
      <c r="D70" s="72"/>
      <c r="E70" s="72"/>
      <c r="F70" s="72"/>
      <c r="G70" s="2"/>
      <c r="H70" s="4"/>
      <c r="I70" s="4"/>
      <c r="J70" s="4"/>
      <c r="K70" s="4"/>
      <c r="L70" s="4"/>
      <c r="M70" s="4"/>
      <c r="N70" s="4"/>
      <c r="O70" s="4"/>
      <c r="P70" s="4"/>
    </row>
    <row r="71" spans="1:22" x14ac:dyDescent="0.2">
      <c r="A71" s="72"/>
      <c r="B71" s="72"/>
      <c r="C71" s="72"/>
      <c r="D71" s="72"/>
      <c r="E71" s="72"/>
      <c r="F71" s="72"/>
      <c r="G71" s="2"/>
      <c r="H71" s="4"/>
      <c r="I71" s="4"/>
      <c r="J71" s="4"/>
      <c r="K71" s="4"/>
      <c r="L71" s="4"/>
      <c r="M71" s="4"/>
      <c r="N71" s="4"/>
      <c r="O71" s="4"/>
      <c r="P71" s="4"/>
    </row>
    <row r="72" spans="1:22" x14ac:dyDescent="0.2">
      <c r="A72" s="72"/>
      <c r="B72" s="72"/>
      <c r="C72" s="72"/>
      <c r="D72" s="72"/>
      <c r="E72" s="72"/>
      <c r="F72" s="72"/>
      <c r="G72" s="23"/>
      <c r="H72" s="26">
        <f xml:space="preserve"> (E2)</f>
        <v>7499386.1637718882</v>
      </c>
      <c r="I72" s="26" t="s">
        <v>2</v>
      </c>
      <c r="J72" s="4"/>
      <c r="K72" s="4"/>
      <c r="L72" s="4"/>
      <c r="M72" s="4"/>
      <c r="N72" s="4"/>
      <c r="O72" s="4"/>
      <c r="P72" s="4"/>
    </row>
    <row r="73" spans="1:22" ht="12.75" customHeight="1" x14ac:dyDescent="0.2">
      <c r="A73" s="72" t="s">
        <v>89</v>
      </c>
      <c r="B73" s="72"/>
      <c r="C73" s="72"/>
      <c r="D73" s="72"/>
      <c r="E73" s="72"/>
      <c r="F73" s="72"/>
      <c r="G73" s="2"/>
      <c r="H73" s="4"/>
      <c r="I73" s="4"/>
      <c r="J73" s="4"/>
      <c r="K73" s="4"/>
      <c r="L73" s="4"/>
      <c r="M73" s="4"/>
      <c r="N73" s="4"/>
      <c r="O73" s="4"/>
      <c r="P73" s="4"/>
    </row>
    <row r="74" spans="1:22" x14ac:dyDescent="0.2">
      <c r="A74" s="72"/>
      <c r="B74" s="72"/>
      <c r="C74" s="72"/>
      <c r="D74" s="72"/>
      <c r="E74" s="72"/>
      <c r="F74" s="72"/>
      <c r="G74" s="2"/>
      <c r="H74" s="26" t="s">
        <v>2</v>
      </c>
      <c r="I74" s="26" t="s">
        <v>2</v>
      </c>
      <c r="J74" s="4"/>
      <c r="K74" s="4"/>
      <c r="L74" s="4"/>
      <c r="M74" s="4"/>
      <c r="N74" s="4"/>
      <c r="O74" s="4"/>
      <c r="P74" s="4"/>
    </row>
    <row r="75" spans="1:22" x14ac:dyDescent="0.2">
      <c r="A75" s="15"/>
      <c r="B75" s="4"/>
      <c r="C75" s="4"/>
      <c r="D75" s="4"/>
      <c r="E75" s="4"/>
      <c r="F75" s="4"/>
      <c r="G75" s="2"/>
      <c r="H75" s="4"/>
      <c r="I75" s="4"/>
      <c r="J75" s="4"/>
      <c r="K75" s="4"/>
      <c r="L75" s="4"/>
      <c r="M75" s="4"/>
      <c r="N75" s="4"/>
      <c r="O75" s="4"/>
      <c r="P75" s="4"/>
    </row>
    <row r="76" spans="1:22" ht="12.75" customHeight="1" x14ac:dyDescent="0.2">
      <c r="A76" s="72" t="s">
        <v>90</v>
      </c>
      <c r="B76" s="72"/>
      <c r="C76" s="72"/>
      <c r="D76" s="72"/>
      <c r="E76" s="72"/>
      <c r="F76" s="72"/>
      <c r="G76" s="2"/>
      <c r="H76" s="4"/>
      <c r="I76" s="4"/>
      <c r="J76" s="4"/>
      <c r="K76" s="4"/>
      <c r="L76" s="4"/>
      <c r="M76" s="4"/>
      <c r="N76" s="4"/>
      <c r="O76" s="4"/>
      <c r="P76" s="4"/>
    </row>
    <row r="77" spans="1:22" x14ac:dyDescent="0.2">
      <c r="A77" s="72"/>
      <c r="B77" s="72"/>
      <c r="C77" s="72"/>
      <c r="D77" s="72"/>
      <c r="E77" s="72"/>
      <c r="F77" s="72"/>
      <c r="G77" s="2"/>
      <c r="H77" s="4"/>
      <c r="I77" s="4"/>
      <c r="J77" s="4"/>
      <c r="K77" s="4"/>
      <c r="L77" s="4"/>
      <c r="M77" s="4"/>
      <c r="N77" s="4"/>
      <c r="O77" s="4"/>
      <c r="P77" s="4"/>
    </row>
    <row r="78" spans="1:22" x14ac:dyDescent="0.2">
      <c r="A78" s="72"/>
      <c r="B78" s="72"/>
      <c r="C78" s="72"/>
      <c r="D78" s="72"/>
      <c r="E78" s="72"/>
      <c r="F78" s="72"/>
      <c r="G78" s="23"/>
      <c r="H78" s="26">
        <f>(F2)</f>
        <v>6710848.2384988964</v>
      </c>
      <c r="I78" s="26" t="s">
        <v>2</v>
      </c>
      <c r="J78" s="4"/>
      <c r="K78" s="4"/>
      <c r="L78" s="4"/>
      <c r="M78" s="4"/>
      <c r="N78" s="4"/>
      <c r="O78" s="4"/>
      <c r="P78" s="4"/>
    </row>
    <row r="79" spans="1:22" x14ac:dyDescent="0.2">
      <c r="A79" s="15"/>
      <c r="B79" s="4"/>
      <c r="C79" s="4"/>
      <c r="D79" s="4"/>
      <c r="E79" s="4"/>
      <c r="F79" s="4"/>
      <c r="G79" s="2"/>
      <c r="H79" s="4"/>
      <c r="I79" s="4"/>
      <c r="J79" s="4"/>
      <c r="K79" s="4"/>
      <c r="L79" s="4"/>
      <c r="M79" s="4"/>
      <c r="N79" s="4"/>
      <c r="O79" s="4"/>
      <c r="P79" s="4"/>
    </row>
    <row r="80" spans="1:22" ht="12.75" customHeight="1" x14ac:dyDescent="0.2">
      <c r="A80" s="72" t="s">
        <v>91</v>
      </c>
      <c r="B80" s="72"/>
      <c r="C80" s="72"/>
      <c r="D80" s="72"/>
      <c r="E80" s="72"/>
      <c r="F80" s="72"/>
      <c r="G80" s="2"/>
      <c r="H80" s="4"/>
      <c r="I80" s="4"/>
      <c r="J80" s="4"/>
      <c r="K80" s="4"/>
      <c r="L80" s="4"/>
      <c r="M80" s="4"/>
      <c r="N80" s="4"/>
      <c r="O80" s="4"/>
      <c r="P80" s="4"/>
    </row>
    <row r="81" spans="1:16" customFormat="1" x14ac:dyDescent="0.2">
      <c r="A81" s="72"/>
      <c r="B81" s="72"/>
      <c r="C81" s="72"/>
      <c r="D81" s="72"/>
      <c r="E81" s="72"/>
      <c r="F81" s="72"/>
      <c r="G81" s="2"/>
      <c r="H81" s="4"/>
      <c r="I81" s="4"/>
      <c r="J81" s="4"/>
      <c r="K81" s="4"/>
      <c r="L81" s="4"/>
      <c r="M81" s="4"/>
      <c r="N81" s="4"/>
      <c r="O81" s="4"/>
      <c r="P81" s="4"/>
    </row>
    <row r="82" spans="1:16" customFormat="1" x14ac:dyDescent="0.2">
      <c r="A82" s="72"/>
      <c r="B82" s="72"/>
      <c r="C82" s="72"/>
      <c r="D82" s="72"/>
      <c r="E82" s="72"/>
      <c r="F82" s="72"/>
      <c r="G82" s="23"/>
      <c r="H82" s="26">
        <f>(G2)</f>
        <v>7874355.4719604813</v>
      </c>
      <c r="I82" s="26" t="s">
        <v>2</v>
      </c>
      <c r="J82" s="4"/>
      <c r="K82" s="4"/>
      <c r="L82" s="4"/>
      <c r="M82" s="4"/>
      <c r="N82" s="4"/>
      <c r="O82" s="4"/>
      <c r="P82" s="4"/>
    </row>
    <row r="83" spans="1:16" customFormat="1" ht="12.75" customHeight="1" x14ac:dyDescent="0.2">
      <c r="A83" s="72" t="s">
        <v>89</v>
      </c>
      <c r="B83" s="72"/>
      <c r="C83" s="72"/>
      <c r="D83" s="72"/>
      <c r="E83" s="72"/>
      <c r="F83" s="72"/>
      <c r="G83" s="2"/>
      <c r="H83" s="4"/>
      <c r="I83" s="4"/>
      <c r="J83" s="4"/>
      <c r="K83" s="4"/>
      <c r="L83" s="4"/>
      <c r="M83" s="4"/>
      <c r="N83" s="4"/>
      <c r="O83" s="4"/>
      <c r="P83" s="4"/>
    </row>
    <row r="84" spans="1:16" customFormat="1" x14ac:dyDescent="0.2">
      <c r="A84" s="72"/>
      <c r="B84" s="72"/>
      <c r="C84" s="72"/>
      <c r="D84" s="72"/>
      <c r="E84" s="72"/>
      <c r="F84" s="72"/>
      <c r="G84" s="2"/>
      <c r="H84" s="4"/>
      <c r="I84" s="4"/>
      <c r="J84" s="4"/>
      <c r="K84" s="4"/>
      <c r="L84" s="4"/>
      <c r="M84" s="4"/>
      <c r="N84" s="4"/>
      <c r="O84" s="4"/>
      <c r="P84" s="4"/>
    </row>
    <row r="85" spans="1:16" customFormat="1" x14ac:dyDescent="0.2">
      <c r="A85" s="4"/>
      <c r="B85" s="4"/>
      <c r="C85" s="4"/>
      <c r="D85" s="4"/>
      <c r="E85" s="4"/>
      <c r="F85" s="4"/>
      <c r="G85" s="2"/>
      <c r="H85" s="4"/>
      <c r="I85" s="4"/>
      <c r="J85" s="4"/>
      <c r="K85" s="4"/>
      <c r="L85" s="4"/>
      <c r="M85" s="4"/>
      <c r="N85" s="4"/>
      <c r="O85" s="4"/>
      <c r="P85" s="4"/>
    </row>
    <row r="86" spans="1:16" customFormat="1" ht="12.75" customHeight="1" x14ac:dyDescent="0.2">
      <c r="A86" s="72" t="s">
        <v>92</v>
      </c>
      <c r="B86" s="72"/>
      <c r="C86" s="72"/>
      <c r="D86" s="72"/>
      <c r="E86" s="72"/>
      <c r="F86" s="72"/>
      <c r="G86" s="2"/>
      <c r="H86" s="4"/>
      <c r="I86" s="4"/>
      <c r="J86" s="4"/>
      <c r="K86" s="4"/>
      <c r="L86" s="4"/>
      <c r="M86" s="4"/>
      <c r="N86" s="4"/>
      <c r="O86" s="4"/>
      <c r="P86" s="4"/>
    </row>
    <row r="87" spans="1:16" customFormat="1" x14ac:dyDescent="0.2">
      <c r="A87" s="72"/>
      <c r="B87" s="72"/>
      <c r="C87" s="72"/>
      <c r="D87" s="72"/>
      <c r="E87" s="72"/>
      <c r="F87" s="72"/>
      <c r="G87" s="2"/>
      <c r="H87" s="4"/>
      <c r="I87" s="4"/>
      <c r="J87" s="4"/>
      <c r="K87" s="4"/>
      <c r="L87" s="4"/>
      <c r="M87" s="4"/>
      <c r="N87" s="4"/>
      <c r="O87" s="4"/>
      <c r="P87" s="4"/>
    </row>
    <row r="88" spans="1:16" customFormat="1" x14ac:dyDescent="0.2">
      <c r="A88" s="72"/>
      <c r="B88" s="72"/>
      <c r="C88" s="72"/>
      <c r="D88" s="72"/>
      <c r="E88" s="72"/>
      <c r="F88" s="72"/>
      <c r="G88" s="23"/>
      <c r="H88" s="26">
        <f>(H2)</f>
        <v>7124416.8555832915</v>
      </c>
      <c r="I88" s="26" t="s">
        <v>2</v>
      </c>
      <c r="J88" s="4"/>
      <c r="K88" s="4"/>
      <c r="L88" s="4"/>
      <c r="M88" s="4"/>
      <c r="N88" s="4"/>
      <c r="O88" s="4"/>
      <c r="P88" s="4"/>
    </row>
    <row r="89" spans="1:16" customFormat="1" x14ac:dyDescent="0.2">
      <c r="A89" s="4"/>
      <c r="B89" s="4"/>
      <c r="C89" s="4"/>
      <c r="D89" s="4"/>
      <c r="E89" s="4"/>
      <c r="F89" s="4"/>
      <c r="G89" s="2"/>
      <c r="H89" s="4"/>
      <c r="I89" s="4"/>
      <c r="J89" s="4"/>
      <c r="K89" s="4"/>
      <c r="L89" s="4"/>
      <c r="M89" s="4"/>
      <c r="N89" s="4"/>
      <c r="O89" s="4"/>
      <c r="P89" s="4"/>
    </row>
    <row r="90" spans="1:16" customFormat="1" x14ac:dyDescent="0.2">
      <c r="A90" s="4"/>
      <c r="B90" s="4"/>
      <c r="C90" s="4"/>
      <c r="D90" s="4"/>
      <c r="E90" s="4"/>
      <c r="F90" s="4"/>
      <c r="G90" s="2"/>
      <c r="H90" s="4"/>
      <c r="I90" s="4"/>
      <c r="J90" s="4"/>
      <c r="K90" s="4"/>
      <c r="L90" s="4"/>
      <c r="M90" s="4"/>
      <c r="N90" s="4"/>
      <c r="O90" s="4"/>
      <c r="P90" s="4"/>
    </row>
    <row r="91" spans="1:16" customFormat="1" x14ac:dyDescent="0.2">
      <c r="A91" s="69" t="s">
        <v>93</v>
      </c>
      <c r="B91" s="69"/>
      <c r="C91" s="69"/>
      <c r="D91" s="69"/>
      <c r="E91" s="69"/>
      <c r="F91" s="69"/>
      <c r="G91" s="2"/>
      <c r="H91" s="32" t="s">
        <v>96</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
      <c r="A92" s="15"/>
      <c r="B92" s="4"/>
      <c r="C92" s="4"/>
      <c r="D92" s="4"/>
      <c r="E92" s="4"/>
      <c r="F92" s="4"/>
      <c r="G92" s="2"/>
      <c r="H92" s="4"/>
      <c r="I92" s="33"/>
      <c r="J92" s="34" t="s">
        <v>94</v>
      </c>
      <c r="K92" s="4"/>
      <c r="L92" s="4"/>
      <c r="M92" s="4"/>
      <c r="N92" s="4"/>
      <c r="O92" s="4"/>
      <c r="P92" s="4"/>
    </row>
    <row r="93" spans="1:16" customFormat="1" x14ac:dyDescent="0.2">
      <c r="A93" s="15"/>
      <c r="B93" s="70" t="s">
        <v>95</v>
      </c>
      <c r="C93" s="70"/>
      <c r="D93" s="70"/>
      <c r="E93" s="70"/>
      <c r="F93" s="70"/>
      <c r="G93" s="2"/>
      <c r="H93" s="21"/>
      <c r="I93" s="33"/>
      <c r="J93" s="34" t="s">
        <v>96</v>
      </c>
      <c r="K93" s="4"/>
      <c r="L93" s="4"/>
      <c r="M93" s="4"/>
      <c r="N93" s="4"/>
      <c r="O93" s="4"/>
      <c r="P93" s="4"/>
    </row>
    <row r="94" spans="1:16" customFormat="1" x14ac:dyDescent="0.2">
      <c r="A94" s="15"/>
      <c r="B94" s="70" t="s">
        <v>97</v>
      </c>
      <c r="C94" s="70"/>
      <c r="D94" s="70"/>
      <c r="E94" s="70"/>
      <c r="F94" s="70"/>
      <c r="G94" s="2"/>
      <c r="H94" s="4" t="s">
        <v>2</v>
      </c>
      <c r="I94" s="33"/>
      <c r="J94" s="6"/>
      <c r="K94" s="4"/>
      <c r="L94" s="4"/>
      <c r="M94" s="4"/>
      <c r="N94" s="4"/>
      <c r="O94" s="4"/>
      <c r="P94" s="4"/>
    </row>
    <row r="95" spans="1:16" customFormat="1" x14ac:dyDescent="0.2">
      <c r="A95" s="15"/>
      <c r="B95" s="76" t="str">
        <f>IF(OR((H91="Yes"),(H91="YES"),(H91="Y"),(H91="yes"),(H91="y")),"TO",IF(OR((H91="No"),(H91="NO"),(H91="N"),(H91="no"),(H91="n")),"NOT TO","WHAT?"))</f>
        <v>NOT TO</v>
      </c>
      <c r="C95" s="76"/>
      <c r="D95" s="4" t="s">
        <v>98</v>
      </c>
      <c r="E95" s="4"/>
      <c r="F95" s="4"/>
      <c r="G95" s="2"/>
      <c r="H95" s="4"/>
      <c r="I95" s="33"/>
      <c r="J95" s="4"/>
      <c r="K95" s="4"/>
      <c r="L95" s="4"/>
      <c r="M95" s="4"/>
      <c r="N95" s="4"/>
      <c r="O95" s="4"/>
      <c r="P95" s="4"/>
    </row>
    <row r="96" spans="1:16" customFormat="1" x14ac:dyDescent="0.2">
      <c r="A96" s="15"/>
      <c r="B96" s="70" t="s">
        <v>99</v>
      </c>
      <c r="C96" s="70"/>
      <c r="D96" s="70"/>
      <c r="E96" s="70"/>
      <c r="F96" s="70"/>
      <c r="G96" s="23"/>
      <c r="H96" s="26">
        <f>ROUND(IF(AND((B95="TO"),(I11&gt;850000)),H72,IF(AND((B95="NOT TO"),(I11&gt;850000)),H78,IF(AND((B95="TO"),(I11&lt;=850000)),H82,IF(AND((B95="NOT TO"),(I11&lt;=850000)),H88,"")))),0)</f>
        <v>6710848</v>
      </c>
      <c r="I96" s="35" t="str">
        <f>IF(AND((I11&gt;850000),(J92=".")),I72,(IF(AND((I11&gt;850000),(J92&lt;&gt;".")),I78,(IF(AND((I11&lt;=850000),(J92=".")),I82,(IF(AND((I11&lt;=850000),(J92&lt;&gt;".")),I88," ")))))))</f>
        <v xml:space="preserve"> </v>
      </c>
      <c r="J96" s="4"/>
      <c r="K96" s="4"/>
      <c r="L96" s="4"/>
      <c r="M96" s="4"/>
      <c r="N96" s="4"/>
      <c r="O96" s="4"/>
      <c r="P96" s="4"/>
    </row>
    <row r="97" spans="1:16" customFormat="1" x14ac:dyDescent="0.2">
      <c r="A97" s="4"/>
      <c r="B97" s="4"/>
      <c r="C97" s="4"/>
      <c r="D97" s="4"/>
      <c r="E97" s="4"/>
      <c r="F97" s="4"/>
      <c r="G97" s="2"/>
      <c r="H97" s="15"/>
      <c r="I97" s="4" t="str">
        <f>IF(SUM(I98:I98)&lt;&gt;ROUND(SUM(I98:I98),0),"WHOLE DOLLARS","")</f>
        <v/>
      </c>
      <c r="J97" s="4"/>
      <c r="K97" s="4"/>
      <c r="L97" s="4"/>
      <c r="M97" s="4"/>
      <c r="N97" s="4"/>
      <c r="O97" s="4"/>
      <c r="P97" s="4"/>
    </row>
    <row r="98" spans="1:16" customFormat="1" x14ac:dyDescent="0.2">
      <c r="A98" s="69" t="s">
        <v>100</v>
      </c>
      <c r="B98" s="69"/>
      <c r="C98" s="69"/>
      <c r="D98" s="69"/>
      <c r="E98" s="69"/>
      <c r="F98" s="69"/>
      <c r="G98" s="23"/>
      <c r="H98" s="15"/>
      <c r="I98" s="24">
        <v>6222960</v>
      </c>
      <c r="J98" s="15" t="str">
        <f>IF(SUM(I98:I98)&lt;=H96,"OK","PROBLEM - You want to set aside more than is allowed.")</f>
        <v>OK</v>
      </c>
      <c r="K98" s="4"/>
      <c r="L98" s="4"/>
      <c r="M98" s="4"/>
      <c r="N98" s="4"/>
      <c r="O98" s="4"/>
      <c r="P98" s="4"/>
    </row>
    <row r="99" spans="1:16" customFormat="1" x14ac:dyDescent="0.2">
      <c r="A99" s="15"/>
      <c r="B99" s="15"/>
      <c r="C99" s="15"/>
      <c r="D99" s="15"/>
      <c r="E99" s="15"/>
      <c r="F99" s="15"/>
      <c r="G99" s="23"/>
      <c r="H99" s="15"/>
      <c r="I99" s="36">
        <f>IF(B95="TO",H82-H96,IF(B95="NOT TO",H88-H96," "))</f>
        <v>413568.8555832915</v>
      </c>
      <c r="J99" s="15" t="str">
        <f>IF(AND(((SUM(I11:I11)-850000)&lt;I99),((SUM(I11:I11)-850000)&gt;0)),"NOTE","")</f>
        <v>NOTE</v>
      </c>
      <c r="K99" s="4"/>
      <c r="L99" s="4"/>
      <c r="M99" s="4"/>
      <c r="N99" s="4"/>
      <c r="O99" s="4"/>
      <c r="P99" s="4"/>
    </row>
    <row r="100" spans="1:16" customFormat="1" x14ac:dyDescent="0.2">
      <c r="A100" s="15"/>
      <c r="B100" s="15"/>
      <c r="C100" s="15"/>
      <c r="D100" s="15"/>
      <c r="E100" s="15"/>
      <c r="F100" s="15"/>
      <c r="G100" s="23"/>
      <c r="H100" s="15"/>
      <c r="I100" s="37"/>
      <c r="J100" s="4" t="str">
        <f>IF(J99="NOTE","The amount that you have proposed to set aside for Administration is only","")</f>
        <v>The amount that you have proposed to set aside for Administration is only</v>
      </c>
      <c r="K100" s="4"/>
      <c r="L100" s="4"/>
      <c r="M100" s="4"/>
      <c r="N100" s="4"/>
      <c r="O100" s="4"/>
      <c r="P100" s="4"/>
    </row>
    <row r="101" spans="1:16" customFormat="1" x14ac:dyDescent="0.2">
      <c r="A101" s="15"/>
      <c r="B101" s="15"/>
      <c r="C101" s="15"/>
      <c r="D101" s="15"/>
      <c r="E101" s="15"/>
      <c r="F101" s="15"/>
      <c r="G101" s="23"/>
      <c r="H101" s="15"/>
      <c r="I101" s="26"/>
      <c r="J101" s="38">
        <f>IF(J99="NOTE",(I11-850000),"")</f>
        <v>50000</v>
      </c>
      <c r="K101" s="39" t="str">
        <f>IF(J99="NOTE","more than $850,000.  If you were to reduce the amount"," ")</f>
        <v>more than $850,000.  If you were to reduce the amount</v>
      </c>
      <c r="L101" s="4"/>
      <c r="M101" s="4"/>
      <c r="N101" s="4"/>
      <c r="O101" s="4"/>
      <c r="P101" s="4"/>
    </row>
    <row r="102" spans="1:16" customFormat="1" x14ac:dyDescent="0.2">
      <c r="A102" s="4"/>
      <c r="B102" s="4"/>
      <c r="C102" s="4"/>
      <c r="D102" s="4"/>
      <c r="E102" s="4"/>
      <c r="F102" s="4"/>
      <c r="G102" s="2"/>
      <c r="H102" s="4"/>
      <c r="I102" s="4"/>
      <c r="J102" s="4" t="str">
        <f>IF(J99="NOTE","that you set aside for Administration by that amount, the maximum amount"," ")</f>
        <v>that you set aside for Administration by that amount, the maximum amount</v>
      </c>
      <c r="K102" s="4"/>
      <c r="L102" s="4"/>
      <c r="M102" s="4"/>
      <c r="N102" s="4"/>
      <c r="O102" s="4"/>
      <c r="P102" s="4"/>
    </row>
    <row r="103" spans="1:16" customFormat="1" x14ac:dyDescent="0.2">
      <c r="A103" s="4"/>
      <c r="B103" s="4"/>
      <c r="C103" s="4"/>
      <c r="D103" s="4"/>
      <c r="E103" s="4"/>
      <c r="F103" s="4"/>
      <c r="G103" s="2"/>
      <c r="H103" s="4"/>
      <c r="I103" s="4"/>
      <c r="J103" s="4" t="str">
        <f>IF(J99="NOTE","that you could set aside for Other State-Level Activities would increase by"," ")</f>
        <v>that you could set aside for Other State-Level Activities would increase by</v>
      </c>
      <c r="K103" s="4"/>
      <c r="L103" s="4"/>
      <c r="M103" s="4"/>
      <c r="N103" s="4"/>
      <c r="O103" s="4"/>
      <c r="P103" s="4"/>
    </row>
    <row r="104" spans="1:16" customFormat="1" x14ac:dyDescent="0.2">
      <c r="A104" s="4"/>
      <c r="B104" s="4"/>
      <c r="C104" s="4"/>
      <c r="D104" s="4"/>
      <c r="E104" s="4"/>
      <c r="F104" s="4"/>
      <c r="G104" s="2"/>
      <c r="H104" s="4"/>
      <c r="I104" s="4"/>
      <c r="J104" s="26">
        <f>IF(J99="NOTE",I99," ")</f>
        <v>413568.8555832915</v>
      </c>
      <c r="K104" s="4"/>
      <c r="L104" s="4"/>
      <c r="M104" s="4"/>
      <c r="N104" s="4"/>
      <c r="O104" s="4"/>
      <c r="P104" s="4"/>
    </row>
    <row r="105" spans="1:16" customFormat="1" x14ac:dyDescent="0.2">
      <c r="A105" s="69" t="s">
        <v>101</v>
      </c>
      <c r="B105" s="69"/>
      <c r="C105" s="69"/>
      <c r="D105" s="69"/>
      <c r="E105" s="69"/>
      <c r="F105" s="69"/>
      <c r="G105" s="2"/>
      <c r="H105" s="4"/>
      <c r="I105" s="4"/>
      <c r="J105" s="40" t="s">
        <v>2</v>
      </c>
      <c r="K105" s="4" t="s">
        <v>2</v>
      </c>
      <c r="L105" s="4"/>
      <c r="M105" s="4"/>
      <c r="N105" s="4"/>
      <c r="O105" s="4"/>
      <c r="P105" s="4"/>
    </row>
    <row r="106" spans="1:16" customFormat="1" x14ac:dyDescent="0.2">
      <c r="A106" s="69" t="s">
        <v>102</v>
      </c>
      <c r="B106" s="69"/>
      <c r="C106" s="69"/>
      <c r="D106" s="69"/>
      <c r="E106" s="69"/>
      <c r="F106" s="69"/>
      <c r="G106" s="2"/>
      <c r="H106" s="4"/>
      <c r="I106" s="4"/>
      <c r="J106" s="26"/>
      <c r="K106" s="4"/>
      <c r="L106" s="4"/>
      <c r="M106" s="4"/>
      <c r="N106" s="4"/>
      <c r="O106" s="4"/>
      <c r="P106" s="4"/>
    </row>
    <row r="107" spans="1:16" customFormat="1" x14ac:dyDescent="0.2">
      <c r="A107" s="15" t="s">
        <v>103</v>
      </c>
      <c r="B107" s="15"/>
      <c r="C107" s="15"/>
      <c r="D107" s="15"/>
      <c r="E107" s="15"/>
      <c r="F107" s="15"/>
      <c r="G107" s="2"/>
      <c r="H107" s="4"/>
      <c r="I107" s="4"/>
      <c r="J107" s="26"/>
      <c r="K107" s="4"/>
      <c r="L107" s="4"/>
      <c r="M107" s="4"/>
      <c r="N107" s="4"/>
      <c r="O107" s="4"/>
      <c r="P107" s="4"/>
    </row>
    <row r="108" spans="1:16" customFormat="1" x14ac:dyDescent="0.2">
      <c r="A108" s="15" t="s">
        <v>104</v>
      </c>
      <c r="B108" s="15"/>
      <c r="C108" s="15"/>
      <c r="D108" s="15"/>
      <c r="E108" s="15"/>
      <c r="F108" s="15"/>
      <c r="G108" s="2"/>
      <c r="H108" s="4"/>
      <c r="I108" s="4"/>
      <c r="J108" s="26"/>
      <c r="K108" s="4"/>
      <c r="L108" s="4"/>
      <c r="M108" s="4"/>
      <c r="N108" s="4"/>
      <c r="O108" s="4"/>
      <c r="P108" s="4"/>
    </row>
    <row r="109" spans="1:16" customFormat="1" x14ac:dyDescent="0.2">
      <c r="A109" s="4"/>
      <c r="B109" s="4"/>
      <c r="C109" s="4"/>
      <c r="D109" s="4"/>
      <c r="E109" s="4"/>
      <c r="F109" s="4"/>
      <c r="G109" s="2"/>
      <c r="H109" s="4"/>
      <c r="I109" s="4"/>
      <c r="J109" s="26"/>
      <c r="K109" s="4"/>
      <c r="L109" s="4"/>
      <c r="M109" s="4"/>
      <c r="N109" s="4"/>
      <c r="O109" s="4"/>
      <c r="P109" s="4"/>
    </row>
    <row r="110" spans="1:16" customFormat="1" x14ac:dyDescent="0.2">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
      <c r="A111" s="4"/>
      <c r="B111" s="42"/>
      <c r="C111" s="42"/>
      <c r="D111" s="42" t="str">
        <f>IF(B95="TO","You must use at least","")</f>
        <v/>
      </c>
      <c r="E111" s="77" t="str">
        <f>IF(B95="TO",ROUND((SUM(I98:I98)*0.1),0),"")</f>
        <v/>
      </c>
      <c r="F111" s="77"/>
      <c r="G111" s="77"/>
      <c r="H111" s="4" t="s">
        <v>2</v>
      </c>
      <c r="I111" s="4" t="s">
        <v>2</v>
      </c>
      <c r="J111" s="26"/>
      <c r="K111" s="4"/>
      <c r="L111" s="4"/>
      <c r="M111" s="4"/>
      <c r="N111" s="4"/>
      <c r="O111" s="4"/>
      <c r="P111" s="4"/>
    </row>
    <row r="112" spans="1:16" customFormat="1" x14ac:dyDescent="0.2">
      <c r="A112" s="4"/>
      <c r="B112" s="4"/>
      <c r="C112" s="4"/>
      <c r="D112" s="4"/>
      <c r="E112" s="4"/>
      <c r="F112" s="4"/>
      <c r="G112" s="2"/>
      <c r="H112" s="4"/>
      <c r="I112" s="4"/>
      <c r="J112" s="4"/>
      <c r="K112" s="4"/>
      <c r="L112" s="4"/>
      <c r="M112" s="4"/>
      <c r="N112" s="4"/>
      <c r="O112" s="4"/>
      <c r="P112" s="4"/>
    </row>
    <row r="113" spans="1:16" customFormat="1" x14ac:dyDescent="0.2">
      <c r="A113" s="4"/>
      <c r="B113" s="69" t="s">
        <v>105</v>
      </c>
      <c r="C113" s="69"/>
      <c r="D113" s="69"/>
      <c r="E113" s="69"/>
      <c r="F113" s="69"/>
      <c r="G113" s="2"/>
      <c r="H113" s="36">
        <f>SUM($I$98:$I$98)-SUM($H110:H$110)</f>
        <v>6222960</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
      <c r="A114" s="4"/>
      <c r="B114" s="4"/>
      <c r="C114" s="4"/>
      <c r="D114" s="4"/>
      <c r="E114" s="4"/>
      <c r="F114" s="4"/>
      <c r="G114" s="2"/>
      <c r="H114" s="4"/>
      <c r="I114" s="4"/>
      <c r="J114" s="4"/>
      <c r="K114" s="4"/>
      <c r="L114" s="4"/>
      <c r="M114" s="4"/>
      <c r="N114" s="4"/>
      <c r="O114" s="4"/>
      <c r="P114" s="4"/>
    </row>
    <row r="115" spans="1:16" customFormat="1" ht="12.75" customHeight="1" x14ac:dyDescent="0.2">
      <c r="A115" s="4"/>
      <c r="B115" s="4"/>
      <c r="C115" s="78" t="s">
        <v>106</v>
      </c>
      <c r="D115" s="78"/>
      <c r="E115" s="78"/>
      <c r="F115" s="78"/>
      <c r="G115" s="2"/>
      <c r="H115" s="4"/>
      <c r="I115" s="4"/>
      <c r="J115" s="4"/>
      <c r="K115" s="4"/>
      <c r="L115" s="4"/>
      <c r="M115" s="4"/>
      <c r="N115" s="4"/>
      <c r="O115" s="4"/>
      <c r="P115" s="4"/>
    </row>
    <row r="116" spans="1:16" customFormat="1" x14ac:dyDescent="0.2">
      <c r="A116" s="4"/>
      <c r="B116" s="4"/>
      <c r="C116" s="78"/>
      <c r="D116" s="78"/>
      <c r="E116" s="78"/>
      <c r="F116" s="78"/>
      <c r="G116" s="23" t="s">
        <v>107</v>
      </c>
      <c r="H116" s="24">
        <v>400000</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
      <c r="A117" s="4"/>
      <c r="B117" s="4"/>
      <c r="C117" s="4"/>
      <c r="D117" s="4"/>
      <c r="E117" s="4"/>
      <c r="F117" s="4"/>
      <c r="G117" s="2"/>
      <c r="H117" s="4"/>
      <c r="I117" s="4"/>
      <c r="J117" s="4"/>
      <c r="K117" s="4"/>
      <c r="L117" s="4"/>
      <c r="M117" s="4"/>
      <c r="N117" s="4"/>
      <c r="O117" s="4"/>
      <c r="P117" s="4"/>
    </row>
    <row r="118" spans="1:16" customFormat="1" ht="12.75" customHeight="1" x14ac:dyDescent="0.2">
      <c r="A118" s="4"/>
      <c r="B118" s="4"/>
      <c r="C118" s="78" t="s">
        <v>108</v>
      </c>
      <c r="D118" s="78"/>
      <c r="E118" s="78"/>
      <c r="F118" s="78"/>
      <c r="G118" s="2"/>
      <c r="H118" s="36">
        <f>SUM(H113:H113)-SUM(H116:H116)</f>
        <v>5822960</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
      <c r="A119" s="4"/>
      <c r="B119" s="4"/>
      <c r="C119" s="78"/>
      <c r="D119" s="78"/>
      <c r="E119" s="78"/>
      <c r="F119" s="78"/>
      <c r="G119" s="2"/>
      <c r="H119" s="4"/>
      <c r="I119" s="4"/>
      <c r="J119" s="4"/>
      <c r="K119" s="4"/>
      <c r="L119" s="4"/>
      <c r="M119" s="4"/>
      <c r="N119" s="4"/>
      <c r="O119" s="4"/>
      <c r="P119" s="4"/>
    </row>
    <row r="120" spans="1:16" customFormat="1" x14ac:dyDescent="0.2">
      <c r="A120" s="4"/>
      <c r="B120" s="4"/>
      <c r="C120" s="78"/>
      <c r="D120" s="78"/>
      <c r="E120" s="78"/>
      <c r="F120" s="78"/>
      <c r="G120" s="23" t="s">
        <v>109</v>
      </c>
      <c r="H120" s="24">
        <v>350000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
      <c r="A121" s="4"/>
      <c r="B121" s="4"/>
      <c r="C121" s="70"/>
      <c r="D121" s="70"/>
      <c r="E121" s="70"/>
      <c r="F121" s="70"/>
      <c r="G121" s="2"/>
      <c r="H121" s="4"/>
      <c r="I121" s="4"/>
      <c r="J121" s="4"/>
      <c r="K121" s="4"/>
      <c r="L121" s="4"/>
      <c r="M121" s="4"/>
      <c r="N121" s="4"/>
      <c r="O121" s="4"/>
      <c r="P121" s="4"/>
    </row>
    <row r="122" spans="1:16" customFormat="1" x14ac:dyDescent="0.2">
      <c r="A122" s="4"/>
      <c r="B122" s="15" t="s">
        <v>110</v>
      </c>
      <c r="C122" s="4"/>
      <c r="D122" s="4"/>
      <c r="E122" s="4"/>
      <c r="F122" s="4"/>
      <c r="G122" s="2"/>
      <c r="H122" s="36">
        <f>SUM(H118:H118)-SUM(H120:H120)</f>
        <v>5472960</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
      <c r="A123" s="4"/>
      <c r="B123" s="4"/>
      <c r="C123" s="4"/>
      <c r="D123" s="4"/>
      <c r="E123" s="4"/>
      <c r="F123" s="4"/>
      <c r="G123" s="2"/>
      <c r="H123" s="4"/>
      <c r="I123" s="4"/>
      <c r="J123" s="4"/>
      <c r="K123" s="4"/>
      <c r="L123" s="4"/>
      <c r="M123" s="4"/>
      <c r="N123" s="4"/>
      <c r="O123" s="4"/>
      <c r="P123" s="4"/>
    </row>
    <row r="124" spans="1:16" customFormat="1" ht="12.75" customHeight="1" x14ac:dyDescent="0.2">
      <c r="A124" s="4"/>
      <c r="B124" s="4"/>
      <c r="C124" s="72" t="s">
        <v>111</v>
      </c>
      <c r="D124" s="72"/>
      <c r="E124" s="72"/>
      <c r="F124" s="72"/>
      <c r="G124" s="2"/>
      <c r="H124" s="4"/>
      <c r="I124" s="4"/>
      <c r="J124" s="4"/>
      <c r="K124" s="4"/>
      <c r="L124" s="4"/>
      <c r="M124" s="4"/>
      <c r="N124" s="4"/>
      <c r="O124" s="4"/>
      <c r="P124" s="4"/>
    </row>
    <row r="125" spans="1:16" customFormat="1" x14ac:dyDescent="0.2">
      <c r="A125" s="4"/>
      <c r="B125" s="4"/>
      <c r="C125" s="72"/>
      <c r="D125" s="72"/>
      <c r="E125" s="72"/>
      <c r="F125" s="72"/>
      <c r="G125" s="23" t="s">
        <v>112</v>
      </c>
      <c r="H125" s="24">
        <v>3262960</v>
      </c>
      <c r="I125" s="4" t="str">
        <f>IF(SUM(H125:H125)&lt;&gt;ROUND(SUM(H125:H125),0),"WHOLE DOLLARS","")</f>
        <v/>
      </c>
      <c r="J125" s="4" t="s">
        <v>2</v>
      </c>
      <c r="K125" s="4" t="s">
        <v>2</v>
      </c>
      <c r="L125" s="4"/>
      <c r="M125" s="4"/>
      <c r="N125" s="4"/>
      <c r="O125" s="4"/>
      <c r="P125" s="4"/>
    </row>
    <row r="126" spans="1:16" customFormat="1" x14ac:dyDescent="0.2">
      <c r="A126" s="4"/>
      <c r="B126" s="4"/>
      <c r="C126" s="43"/>
      <c r="D126" s="43"/>
      <c r="E126" s="43"/>
      <c r="F126" s="43"/>
      <c r="G126" s="2"/>
      <c r="H126" s="4"/>
      <c r="I126" s="4"/>
      <c r="J126" s="4"/>
      <c r="K126" s="4"/>
      <c r="L126" s="4"/>
      <c r="M126" s="4"/>
      <c r="N126" s="4"/>
      <c r="O126" s="4"/>
      <c r="P126" s="4"/>
    </row>
    <row r="127" spans="1:16" customFormat="1" ht="12.75" customHeight="1" x14ac:dyDescent="0.2">
      <c r="A127" s="4"/>
      <c r="B127" s="4"/>
      <c r="C127" s="72" t="s">
        <v>54</v>
      </c>
      <c r="D127" s="72"/>
      <c r="E127" s="72"/>
      <c r="F127" s="72"/>
      <c r="G127" s="2"/>
      <c r="H127" s="36">
        <f>SUM(H122:H122)-SUM(H125:H125)</f>
        <v>2210000</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
      <c r="A128" s="4"/>
      <c r="B128" s="4"/>
      <c r="C128" s="72"/>
      <c r="D128" s="72"/>
      <c r="E128" s="72"/>
      <c r="F128" s="72"/>
      <c r="G128" s="2"/>
      <c r="H128" s="4"/>
      <c r="I128" s="4"/>
      <c r="J128" s="4"/>
      <c r="K128" s="4"/>
      <c r="L128" s="4"/>
      <c r="M128" s="4"/>
      <c r="N128" s="4"/>
      <c r="O128" s="4"/>
      <c r="P128" s="4"/>
    </row>
    <row r="129" spans="1:16" customFormat="1" x14ac:dyDescent="0.2">
      <c r="A129" s="4"/>
      <c r="B129" s="4"/>
      <c r="C129" s="72"/>
      <c r="D129" s="72"/>
      <c r="E129" s="72"/>
      <c r="F129" s="72"/>
      <c r="G129" s="2" t="s">
        <v>113</v>
      </c>
      <c r="H129" s="24">
        <v>500000</v>
      </c>
      <c r="I129" s="4" t="str">
        <f>IF(SUM(H129:H129)&lt;&gt;ROUND(SUM(H129:H129),0),"WHOLE DOLLARS","")</f>
        <v/>
      </c>
      <c r="J129" s="4"/>
      <c r="K129" s="4"/>
      <c r="L129" s="4"/>
      <c r="M129" s="4"/>
      <c r="N129" s="4"/>
      <c r="O129" s="4"/>
      <c r="P129" s="4"/>
    </row>
    <row r="130" spans="1:16" customFormat="1" x14ac:dyDescent="0.2">
      <c r="A130" s="4"/>
      <c r="B130" s="4"/>
      <c r="C130" s="79" t="s">
        <v>2</v>
      </c>
      <c r="D130" s="79"/>
      <c r="E130" s="79"/>
      <c r="F130" s="79"/>
      <c r="G130" s="2"/>
      <c r="H130" s="36">
        <f>SUM(H127:H127)-SUM(H129:H129)</f>
        <v>1710000</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
      <c r="A131" s="4"/>
      <c r="B131" s="4"/>
      <c r="C131" s="72" t="s">
        <v>60</v>
      </c>
      <c r="D131" s="72"/>
      <c r="E131" s="72"/>
      <c r="F131" s="72"/>
      <c r="G131" s="44" t="s">
        <v>114</v>
      </c>
      <c r="H131" s="24" t="s">
        <v>2</v>
      </c>
      <c r="I131" s="4" t="str">
        <f>IF(SUM(H131:H131)&lt;&gt;ROUND(SUM(H131:H131),0),"WHOLE DOLLARS","")</f>
        <v/>
      </c>
      <c r="J131" s="4"/>
      <c r="K131" s="4"/>
      <c r="L131" s="4"/>
      <c r="M131" s="4"/>
      <c r="N131" s="4"/>
      <c r="O131" s="4"/>
      <c r="P131" s="4"/>
    </row>
    <row r="132" spans="1:16" customFormat="1" x14ac:dyDescent="0.2">
      <c r="A132" s="4"/>
      <c r="B132" s="4"/>
      <c r="C132" s="79"/>
      <c r="D132" s="79"/>
      <c r="E132" s="79"/>
      <c r="F132" s="79"/>
      <c r="G132" s="2"/>
      <c r="H132" s="4"/>
      <c r="I132" s="4"/>
      <c r="J132" s="4"/>
      <c r="K132" s="4"/>
      <c r="L132" s="4"/>
      <c r="M132" s="4"/>
      <c r="N132" s="4"/>
      <c r="O132" s="4"/>
      <c r="P132" s="4"/>
    </row>
    <row r="133" spans="1:16" customFormat="1" ht="12.75" customHeight="1" x14ac:dyDescent="0.2">
      <c r="A133" s="4"/>
      <c r="B133" s="4"/>
      <c r="C133" s="72" t="s">
        <v>64</v>
      </c>
      <c r="D133" s="72"/>
      <c r="E133" s="72"/>
      <c r="F133" s="72"/>
      <c r="G133" s="2"/>
      <c r="H133" s="36">
        <f>SUM(H130:H130)-SUM(H131:H131)</f>
        <v>1710000</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
      <c r="A134" s="4"/>
      <c r="B134" s="4"/>
      <c r="C134" s="72"/>
      <c r="D134" s="72"/>
      <c r="E134" s="72"/>
      <c r="F134" s="72"/>
      <c r="G134" s="2" t="s">
        <v>115</v>
      </c>
      <c r="H134" s="24">
        <v>385000</v>
      </c>
      <c r="I134" s="4" t="str">
        <f>IF(SUM(H134:H134)&lt;&gt;ROUND(SUM(H134:H134),0),"WHOLE DOLLARS","")</f>
        <v/>
      </c>
      <c r="J134" s="4"/>
      <c r="K134" s="4"/>
      <c r="L134" s="4"/>
      <c r="M134" s="4"/>
      <c r="N134" s="4"/>
      <c r="O134" s="4"/>
      <c r="P134" s="4"/>
    </row>
    <row r="135" spans="1:16" customFormat="1" x14ac:dyDescent="0.2">
      <c r="A135" s="4"/>
      <c r="B135" s="4"/>
      <c r="C135" s="43" t="s">
        <v>2</v>
      </c>
      <c r="D135" s="43"/>
      <c r="E135" s="43"/>
      <c r="F135" s="43"/>
      <c r="G135" s="2"/>
      <c r="H135" s="4"/>
      <c r="I135" s="4"/>
      <c r="J135" s="4"/>
      <c r="K135" s="4"/>
      <c r="L135" s="4"/>
      <c r="M135" s="4"/>
      <c r="N135" s="4"/>
      <c r="O135" s="4"/>
      <c r="P135" s="4"/>
    </row>
    <row r="136" spans="1:16" customFormat="1" ht="12.75" customHeight="1" x14ac:dyDescent="0.2">
      <c r="A136" s="4"/>
      <c r="B136" s="4"/>
      <c r="C136" s="72" t="s">
        <v>116</v>
      </c>
      <c r="D136" s="72"/>
      <c r="E136" s="72"/>
      <c r="F136" s="72"/>
      <c r="G136" s="2"/>
      <c r="H136" s="36">
        <f>SUM(H133:H133)-SUM(H134:H134)</f>
        <v>1325000</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
      <c r="A137" s="4"/>
      <c r="B137" s="4"/>
      <c r="C137" s="72"/>
      <c r="D137" s="72"/>
      <c r="E137" s="72"/>
      <c r="F137" s="72"/>
      <c r="G137" s="2" t="s">
        <v>117</v>
      </c>
      <c r="H137" s="24">
        <v>500000</v>
      </c>
      <c r="I137" s="4" t="str">
        <f>IF(SUM(H137:H137)&lt;&gt;ROUND(SUM(H137:H137),0),"WHOLE DOLLARS","")</f>
        <v/>
      </c>
      <c r="J137" s="4"/>
      <c r="K137" s="4"/>
      <c r="L137" s="4"/>
      <c r="M137" s="4"/>
      <c r="N137" s="4"/>
      <c r="O137" s="4"/>
      <c r="P137" s="4"/>
    </row>
    <row r="138" spans="1:16" customFormat="1" x14ac:dyDescent="0.2">
      <c r="A138" s="4"/>
      <c r="B138" s="4"/>
      <c r="C138" s="43"/>
      <c r="D138" s="43"/>
      <c r="E138" s="43"/>
      <c r="F138" s="43"/>
      <c r="G138" s="2"/>
      <c r="H138" s="4"/>
      <c r="I138" s="4"/>
      <c r="J138" s="4"/>
      <c r="K138" s="4"/>
      <c r="L138" s="4"/>
      <c r="M138" s="4"/>
      <c r="N138" s="4"/>
      <c r="O138" s="4"/>
      <c r="P138" s="4"/>
    </row>
    <row r="139" spans="1:16" customFormat="1" ht="12.75" customHeight="1" x14ac:dyDescent="0.2">
      <c r="A139" s="4"/>
      <c r="B139" s="4"/>
      <c r="C139" s="72" t="s">
        <v>118</v>
      </c>
      <c r="D139" s="72"/>
      <c r="E139" s="72"/>
      <c r="F139" s="72"/>
      <c r="G139" s="2"/>
      <c r="H139" s="36">
        <f>SUM(H136:H136)-SUM(H137:H137)</f>
        <v>825000</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
      <c r="A140" s="4"/>
      <c r="B140" s="4"/>
      <c r="C140" s="72"/>
      <c r="D140" s="72"/>
      <c r="E140" s="72"/>
      <c r="F140" s="72"/>
      <c r="G140" s="2" t="s">
        <v>119</v>
      </c>
      <c r="H140" s="24" t="s">
        <v>2</v>
      </c>
      <c r="I140" s="4" t="str">
        <f>IF(SUM(H140:H140)&lt;&gt;ROUND(SUM(H140:H140),0),"WHOLE DOLLARS","")</f>
        <v/>
      </c>
      <c r="J140" s="4"/>
      <c r="K140" s="4"/>
      <c r="L140" s="4"/>
      <c r="M140" s="4"/>
      <c r="N140" s="4"/>
      <c r="O140" s="4"/>
      <c r="P140" s="4"/>
    </row>
    <row r="141" spans="1:16" customFormat="1" x14ac:dyDescent="0.2">
      <c r="A141" s="4"/>
      <c r="B141" s="4"/>
      <c r="C141" s="43"/>
      <c r="D141" s="43"/>
      <c r="E141" s="43"/>
      <c r="F141" s="43"/>
      <c r="G141" s="2"/>
      <c r="H141" s="4"/>
      <c r="I141" s="4"/>
      <c r="J141" s="4"/>
      <c r="K141" s="4"/>
      <c r="L141" s="4"/>
      <c r="M141" s="4"/>
      <c r="N141" s="4"/>
      <c r="O141" s="4"/>
      <c r="P141" s="4"/>
    </row>
    <row r="142" spans="1:16" customFormat="1" ht="12.75" customHeight="1" x14ac:dyDescent="0.2">
      <c r="A142" s="4"/>
      <c r="B142" s="4"/>
      <c r="C142" s="72" t="s">
        <v>120</v>
      </c>
      <c r="D142" s="72"/>
      <c r="E142" s="72"/>
      <c r="F142" s="72"/>
      <c r="G142" s="2"/>
      <c r="H142" s="36">
        <f>SUM(H139:H139)-SUM(H140:H140)</f>
        <v>825000</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
      <c r="A143" s="4"/>
      <c r="B143" s="4"/>
      <c r="C143" s="72"/>
      <c r="D143" s="72"/>
      <c r="E143" s="72"/>
      <c r="F143" s="72"/>
      <c r="G143" s="2"/>
      <c r="H143" s="4"/>
      <c r="I143" s="4"/>
      <c r="J143" s="4"/>
      <c r="K143" s="4"/>
      <c r="L143" s="4"/>
      <c r="M143" s="4"/>
      <c r="N143" s="4"/>
      <c r="O143" s="4"/>
      <c r="P143" s="4"/>
    </row>
    <row r="144" spans="1:16" customFormat="1" x14ac:dyDescent="0.2">
      <c r="A144" s="4"/>
      <c r="B144" s="4"/>
      <c r="C144" s="72"/>
      <c r="D144" s="72"/>
      <c r="E144" s="72"/>
      <c r="F144" s="72"/>
      <c r="G144" s="2" t="s">
        <v>121</v>
      </c>
      <c r="H144" s="24">
        <v>100000</v>
      </c>
      <c r="I144" s="4" t="str">
        <f>IF(SUM(H144:H144)&lt;&gt;ROUND(SUM(H144:H144),0),"WHOLE DOLLARS","")</f>
        <v/>
      </c>
      <c r="J144" s="4"/>
      <c r="K144" s="4"/>
      <c r="L144" s="4"/>
      <c r="M144" s="4"/>
      <c r="N144" s="4"/>
      <c r="O144" s="4"/>
      <c r="P144" s="4"/>
    </row>
    <row r="145" spans="1:16" customFormat="1" x14ac:dyDescent="0.2">
      <c r="A145" s="4"/>
      <c r="B145" s="4"/>
      <c r="C145" s="43"/>
      <c r="D145" s="43"/>
      <c r="E145" s="43"/>
      <c r="F145" s="43"/>
      <c r="G145" s="2"/>
      <c r="H145" s="4"/>
      <c r="I145" s="4"/>
      <c r="J145" s="4"/>
      <c r="K145" s="4"/>
      <c r="L145" s="4"/>
      <c r="M145" s="4"/>
      <c r="N145" s="4"/>
      <c r="O145" s="4"/>
      <c r="P145" s="4"/>
    </row>
    <row r="146" spans="1:16" customFormat="1" ht="12.75" customHeight="1" x14ac:dyDescent="0.2">
      <c r="A146" s="4"/>
      <c r="B146" s="4"/>
      <c r="C146" s="72" t="s">
        <v>122</v>
      </c>
      <c r="D146" s="72"/>
      <c r="E146" s="72"/>
      <c r="F146" s="72"/>
      <c r="G146" s="2"/>
      <c r="H146" s="36">
        <f>SUM(H142:H142)-SUM(H144:H144)</f>
        <v>725000</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
      <c r="A147" s="4"/>
      <c r="B147" s="4"/>
      <c r="C147" s="72"/>
      <c r="D147" s="72"/>
      <c r="E147" s="72"/>
      <c r="F147" s="72"/>
      <c r="G147" s="2"/>
      <c r="H147" s="4"/>
      <c r="I147" s="4"/>
      <c r="J147" s="4"/>
      <c r="K147" s="4"/>
      <c r="L147" s="4"/>
      <c r="M147" s="4"/>
      <c r="N147" s="4"/>
      <c r="O147" s="4"/>
      <c r="P147" s="4"/>
    </row>
    <row r="148" spans="1:16" customFormat="1" x14ac:dyDescent="0.2">
      <c r="A148" s="4"/>
      <c r="B148" s="4"/>
      <c r="C148" s="72"/>
      <c r="D148" s="72"/>
      <c r="E148" s="72"/>
      <c r="F148" s="72"/>
      <c r="G148" s="2" t="s">
        <v>123</v>
      </c>
      <c r="H148" s="24">
        <v>175000</v>
      </c>
      <c r="I148" s="4" t="str">
        <f>IF(SUM(H148:H148)&lt;&gt;ROUND(SUM(H148:H148),0),"WHOLE DOLLARS","")</f>
        <v/>
      </c>
      <c r="J148" s="4"/>
      <c r="K148" s="4"/>
      <c r="L148" s="4"/>
      <c r="M148" s="4"/>
      <c r="N148" s="4"/>
      <c r="O148" s="4"/>
      <c r="P148" s="4"/>
    </row>
    <row r="149" spans="1:16" customFormat="1" x14ac:dyDescent="0.2">
      <c r="A149" s="4"/>
      <c r="B149" s="4"/>
      <c r="C149" s="43"/>
      <c r="D149" s="43"/>
      <c r="E149" s="43"/>
      <c r="F149" s="43"/>
      <c r="G149" s="2"/>
      <c r="H149" s="4"/>
      <c r="I149" s="4"/>
      <c r="J149" s="4"/>
      <c r="K149" s="4"/>
      <c r="L149" s="4"/>
      <c r="M149" s="4"/>
      <c r="N149" s="4"/>
      <c r="O149" s="4"/>
      <c r="P149" s="4"/>
    </row>
    <row r="150" spans="1:16" customFormat="1" ht="12.75" customHeight="1" x14ac:dyDescent="0.2">
      <c r="A150" s="4"/>
      <c r="B150" s="4"/>
      <c r="C150" s="72" t="s">
        <v>124</v>
      </c>
      <c r="D150" s="72"/>
      <c r="E150" s="72"/>
      <c r="F150" s="72"/>
      <c r="G150" s="2"/>
      <c r="H150" s="4"/>
      <c r="I150" s="4"/>
      <c r="J150" s="4"/>
      <c r="K150" s="4"/>
      <c r="L150" s="4"/>
      <c r="M150" s="4"/>
      <c r="N150" s="4"/>
      <c r="O150" s="4"/>
      <c r="P150" s="4"/>
    </row>
    <row r="151" spans="1:16" customFormat="1" x14ac:dyDescent="0.2">
      <c r="A151" s="4"/>
      <c r="B151" s="4"/>
      <c r="C151" s="72"/>
      <c r="D151" s="72"/>
      <c r="E151" s="72"/>
      <c r="F151" s="72"/>
      <c r="G151" s="2"/>
      <c r="H151" s="36">
        <f>SUM(H146:H146)-SUM(H148:H148)</f>
        <v>550000</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
      <c r="A152" s="4"/>
      <c r="B152" s="4"/>
      <c r="C152" s="72"/>
      <c r="D152" s="72"/>
      <c r="E152" s="72"/>
      <c r="F152" s="72"/>
      <c r="G152" s="2"/>
      <c r="H152" s="4"/>
      <c r="I152" s="4"/>
      <c r="J152" s="4"/>
      <c r="K152" s="4"/>
      <c r="L152" s="4"/>
      <c r="M152" s="4"/>
      <c r="N152" s="4"/>
      <c r="O152" s="4"/>
      <c r="P152" s="4"/>
    </row>
    <row r="153" spans="1:16" customFormat="1" x14ac:dyDescent="0.2">
      <c r="A153" s="4"/>
      <c r="B153" s="4"/>
      <c r="C153" s="72"/>
      <c r="D153" s="72"/>
      <c r="E153" s="72"/>
      <c r="F153" s="72"/>
      <c r="G153" s="2" t="s">
        <v>125</v>
      </c>
      <c r="H153" s="24">
        <v>395000</v>
      </c>
      <c r="I153" s="4" t="str">
        <f>IF(SUM(H153:H153)&lt;&gt;ROUND(SUM(H153:H153),0),"WHOLE DOLLARS","")</f>
        <v/>
      </c>
      <c r="J153" s="4"/>
      <c r="K153" s="4"/>
      <c r="L153" s="4"/>
      <c r="M153" s="4"/>
      <c r="N153" s="4"/>
      <c r="O153" s="4"/>
      <c r="P153" s="4"/>
    </row>
    <row r="154" spans="1:16" customFormat="1" x14ac:dyDescent="0.2">
      <c r="A154" s="4"/>
      <c r="B154" s="4"/>
      <c r="C154" s="43"/>
      <c r="D154" s="43"/>
      <c r="E154" s="43"/>
      <c r="F154" s="43"/>
      <c r="G154" s="2"/>
      <c r="H154" s="4"/>
      <c r="I154" s="4"/>
      <c r="J154" s="4"/>
      <c r="K154" s="4"/>
      <c r="L154" s="4"/>
      <c r="M154" s="4"/>
      <c r="N154" s="4"/>
      <c r="O154" s="4"/>
      <c r="P154" s="4"/>
    </row>
    <row r="155" spans="1:16" customFormat="1" ht="12.75" customHeight="1" x14ac:dyDescent="0.2">
      <c r="A155" s="4"/>
      <c r="B155" s="4"/>
      <c r="C155" s="72" t="s">
        <v>126</v>
      </c>
      <c r="D155" s="72"/>
      <c r="E155" s="72"/>
      <c r="F155" s="72"/>
      <c r="G155" s="2"/>
      <c r="H155" s="4"/>
      <c r="I155" s="4"/>
      <c r="J155" s="4"/>
      <c r="K155" s="4"/>
      <c r="L155" s="4"/>
      <c r="M155" s="4"/>
      <c r="N155" s="4"/>
      <c r="O155" s="4"/>
      <c r="P155" s="4"/>
    </row>
    <row r="156" spans="1:16" customFormat="1" x14ac:dyDescent="0.2">
      <c r="A156" s="4"/>
      <c r="B156" s="4"/>
      <c r="C156" s="72"/>
      <c r="D156" s="72"/>
      <c r="E156" s="72"/>
      <c r="F156" s="72"/>
      <c r="G156" s="2"/>
      <c r="H156" s="36">
        <f>SUM(H151:H151)-SUM(H153:H153)</f>
        <v>155000</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
      <c r="A157" s="4"/>
      <c r="B157" s="4"/>
      <c r="C157" s="72"/>
      <c r="D157" s="72"/>
      <c r="E157" s="72"/>
      <c r="F157" s="72"/>
      <c r="G157" s="2"/>
      <c r="H157" s="4"/>
      <c r="I157" s="4"/>
      <c r="J157" s="4"/>
      <c r="K157" s="4"/>
      <c r="L157" s="4"/>
      <c r="M157" s="4"/>
      <c r="N157" s="4"/>
      <c r="O157" s="4"/>
      <c r="P157" s="4"/>
    </row>
    <row r="158" spans="1:16" customFormat="1" x14ac:dyDescent="0.2">
      <c r="A158" s="4"/>
      <c r="B158" s="4"/>
      <c r="C158" s="72"/>
      <c r="D158" s="72"/>
      <c r="E158" s="72"/>
      <c r="F158" s="72"/>
      <c r="G158" s="2"/>
      <c r="H158" s="4"/>
      <c r="I158" s="4"/>
      <c r="J158" s="4"/>
      <c r="K158" s="4"/>
      <c r="L158" s="4"/>
      <c r="M158" s="4"/>
      <c r="N158" s="4"/>
      <c r="O158" s="4"/>
      <c r="P158" s="4"/>
    </row>
    <row r="159" spans="1:16" customFormat="1" x14ac:dyDescent="0.2">
      <c r="A159" s="4"/>
      <c r="B159" s="4"/>
      <c r="C159" s="72"/>
      <c r="D159" s="72"/>
      <c r="E159" s="72"/>
      <c r="F159" s="72"/>
      <c r="G159" s="2" t="s">
        <v>127</v>
      </c>
      <c r="H159" s="24">
        <v>155000</v>
      </c>
      <c r="I159" s="4" t="str">
        <f>IF(SUM(H159:H159)&lt;&gt;ROUND(SUM(H159:H159),0),"WHOLE DOLLARS","")</f>
        <v/>
      </c>
      <c r="J159" s="4"/>
      <c r="K159" s="4"/>
      <c r="L159" s="4"/>
      <c r="M159" s="4"/>
      <c r="N159" s="4"/>
      <c r="O159" s="4"/>
      <c r="P159" s="4"/>
    </row>
    <row r="160" spans="1:16" customFormat="1" x14ac:dyDescent="0.2">
      <c r="A160" s="4"/>
      <c r="B160" s="4"/>
      <c r="C160" s="43"/>
      <c r="D160" s="43"/>
      <c r="E160" s="43"/>
      <c r="F160" s="43"/>
      <c r="G160" s="2"/>
      <c r="H160" s="4"/>
      <c r="I160" s="4"/>
      <c r="J160" s="4"/>
      <c r="K160" s="4"/>
      <c r="L160" s="4"/>
      <c r="M160" s="4"/>
      <c r="N160" s="4"/>
      <c r="O160" s="4"/>
      <c r="P160" s="4"/>
    </row>
    <row r="161" spans="1:21" ht="12.75" customHeight="1" x14ac:dyDescent="0.2">
      <c r="A161" s="4"/>
      <c r="B161" s="4"/>
      <c r="C161" s="80" t="s">
        <v>128</v>
      </c>
      <c r="D161" s="81"/>
      <c r="E161" s="81"/>
      <c r="F161" s="81"/>
      <c r="G161" s="2"/>
      <c r="H161" s="4"/>
      <c r="I161" s="4"/>
      <c r="J161" s="4"/>
      <c r="K161" s="4"/>
      <c r="L161" s="4"/>
      <c r="M161" s="4"/>
      <c r="N161" s="4"/>
      <c r="O161" s="4"/>
      <c r="P161" s="4"/>
    </row>
    <row r="162" spans="1:21" x14ac:dyDescent="0.2">
      <c r="A162" s="4"/>
      <c r="B162" s="4"/>
      <c r="C162" s="81"/>
      <c r="D162" s="81"/>
      <c r="E162" s="81"/>
      <c r="F162" s="81"/>
      <c r="G162" s="2"/>
      <c r="H162" s="4"/>
      <c r="I162" s="4"/>
      <c r="J162" s="4"/>
      <c r="K162" s="4"/>
      <c r="L162" s="4"/>
      <c r="M162" s="4"/>
      <c r="N162" s="4"/>
      <c r="O162" s="4"/>
      <c r="P162" s="4"/>
    </row>
    <row r="163" spans="1:21" x14ac:dyDescent="0.2">
      <c r="A163" s="4"/>
      <c r="B163" s="4"/>
      <c r="C163" s="81"/>
      <c r="D163" s="81"/>
      <c r="E163" s="81"/>
      <c r="F163" s="81"/>
      <c r="G163" s="2"/>
      <c r="H163" s="4"/>
      <c r="I163" s="4"/>
      <c r="J163" s="4"/>
      <c r="K163" s="4"/>
      <c r="L163" s="4"/>
      <c r="M163" s="4"/>
      <c r="N163" s="4"/>
      <c r="O163" s="4"/>
      <c r="P163" s="4"/>
    </row>
    <row r="164" spans="1:21" x14ac:dyDescent="0.2">
      <c r="A164" s="4"/>
      <c r="B164" s="4"/>
      <c r="C164" s="81"/>
      <c r="D164" s="81"/>
      <c r="E164" s="81"/>
      <c r="F164" s="81"/>
      <c r="G164" s="2"/>
      <c r="H164" s="4"/>
      <c r="I164" s="4"/>
      <c r="J164" s="4"/>
      <c r="K164" s="4"/>
      <c r="L164" s="4"/>
      <c r="M164" s="4"/>
      <c r="N164" s="4"/>
      <c r="O164" s="4"/>
      <c r="P164" s="4"/>
    </row>
    <row r="165" spans="1:21" x14ac:dyDescent="0.2">
      <c r="A165" s="4"/>
      <c r="B165" s="4"/>
      <c r="C165" s="81"/>
      <c r="D165" s="81"/>
      <c r="E165" s="81"/>
      <c r="F165" s="81"/>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
      <c r="A166" s="4"/>
      <c r="B166" s="4"/>
      <c r="C166" s="81"/>
      <c r="D166" s="81"/>
      <c r="E166" s="81"/>
      <c r="F166" s="81"/>
      <c r="G166" s="2"/>
      <c r="H166" s="4"/>
      <c r="I166" s="4"/>
      <c r="J166" s="4"/>
      <c r="K166" s="4"/>
      <c r="L166" s="4"/>
      <c r="M166" s="4"/>
      <c r="N166" s="4"/>
      <c r="O166" s="4"/>
      <c r="P166" s="4"/>
    </row>
    <row r="167" spans="1:21" x14ac:dyDescent="0.2">
      <c r="A167" s="4"/>
      <c r="B167" s="4"/>
      <c r="C167" s="81"/>
      <c r="D167" s="81"/>
      <c r="E167" s="81"/>
      <c r="F167" s="81"/>
      <c r="G167" s="2"/>
      <c r="H167" s="4"/>
      <c r="I167" s="4"/>
      <c r="J167" s="4"/>
      <c r="K167" s="4"/>
      <c r="L167" s="4"/>
      <c r="M167" s="4"/>
      <c r="N167" s="4"/>
      <c r="O167" s="4"/>
      <c r="P167" s="4"/>
    </row>
    <row r="168" spans="1:21" x14ac:dyDescent="0.2">
      <c r="A168" s="4"/>
      <c r="B168" s="4"/>
      <c r="C168" s="81"/>
      <c r="D168" s="81"/>
      <c r="E168" s="81"/>
      <c r="F168" s="81"/>
      <c r="G168" s="2"/>
      <c r="H168" s="4"/>
      <c r="I168" s="4"/>
      <c r="J168" s="4"/>
      <c r="K168" s="4"/>
      <c r="L168" s="4"/>
      <c r="M168" s="4"/>
      <c r="N168" s="4"/>
      <c r="O168" s="4"/>
      <c r="P168" s="4"/>
    </row>
    <row r="169" spans="1:21" x14ac:dyDescent="0.2">
      <c r="A169" s="4"/>
      <c r="B169" s="4"/>
      <c r="C169" s="81"/>
      <c r="D169" s="81"/>
      <c r="E169" s="81"/>
      <c r="F169" s="81"/>
      <c r="G169" s="2"/>
      <c r="H169" s="4"/>
      <c r="I169" s="4"/>
      <c r="J169" s="4"/>
      <c r="K169" s="4"/>
      <c r="L169" s="4"/>
      <c r="M169" s="4"/>
      <c r="N169" s="4"/>
      <c r="O169" s="4"/>
      <c r="P169" s="4"/>
    </row>
    <row r="170" spans="1:21" x14ac:dyDescent="0.2">
      <c r="A170" s="4"/>
      <c r="B170" s="4"/>
      <c r="C170" s="81"/>
      <c r="D170" s="81"/>
      <c r="E170" s="81"/>
      <c r="F170" s="81"/>
      <c r="G170" s="2"/>
      <c r="H170" s="4"/>
      <c r="I170" s="4"/>
      <c r="J170" s="4"/>
      <c r="K170" s="4"/>
      <c r="L170" s="4"/>
      <c r="M170" s="4"/>
      <c r="N170" s="4"/>
      <c r="O170" s="4"/>
      <c r="P170" s="4"/>
    </row>
    <row r="171" spans="1:21" x14ac:dyDescent="0.2">
      <c r="A171" s="4"/>
      <c r="B171" s="4"/>
      <c r="C171" s="81"/>
      <c r="D171" s="81"/>
      <c r="E171" s="81"/>
      <c r="F171" s="81"/>
      <c r="G171" s="2"/>
      <c r="H171" s="4"/>
      <c r="I171" s="4"/>
      <c r="J171" s="4"/>
      <c r="K171" s="4"/>
      <c r="L171" s="4"/>
      <c r="M171" s="4"/>
      <c r="N171" s="4"/>
      <c r="O171" s="4"/>
      <c r="P171" s="4"/>
    </row>
    <row r="172" spans="1:21" x14ac:dyDescent="0.2">
      <c r="A172" s="4"/>
      <c r="B172" s="4"/>
      <c r="C172" s="81"/>
      <c r="D172" s="81"/>
      <c r="E172" s="81"/>
      <c r="F172" s="81"/>
      <c r="G172" s="2" t="s">
        <v>129</v>
      </c>
      <c r="H172" s="24" t="s">
        <v>2</v>
      </c>
      <c r="I172" s="4" t="str">
        <f>IF(SUM(H172:H172)&lt;&gt;ROUND(SUM(H172:H172),0),"WHOLE DOLLARS","")</f>
        <v/>
      </c>
      <c r="J172" s="4"/>
      <c r="K172" s="4"/>
      <c r="L172" s="4"/>
      <c r="M172" s="4"/>
      <c r="N172" s="4"/>
      <c r="O172" s="4"/>
      <c r="P172" s="4"/>
    </row>
    <row r="173" spans="1:21" x14ac:dyDescent="0.2">
      <c r="A173" s="4"/>
      <c r="B173" s="4"/>
      <c r="C173" s="43"/>
      <c r="D173" s="43"/>
      <c r="E173" s="43"/>
      <c r="F173" s="43"/>
      <c r="G173" s="2"/>
      <c r="H173" s="4"/>
      <c r="I173" s="4"/>
      <c r="J173" s="4"/>
      <c r="K173" s="4"/>
      <c r="L173" s="4"/>
      <c r="M173" s="4"/>
      <c r="N173" s="4"/>
      <c r="O173" s="4"/>
      <c r="P173" s="4"/>
    </row>
    <row r="174" spans="1:21" x14ac:dyDescent="0.2">
      <c r="A174" s="4"/>
      <c r="B174" s="4"/>
      <c r="C174" s="43"/>
      <c r="D174" s="43"/>
      <c r="E174" s="43"/>
      <c r="F174" s="43"/>
      <c r="G174" s="2"/>
      <c r="H174" s="36">
        <f>SUM(H165:H165)-SUM(H172:H172)</f>
        <v>0</v>
      </c>
      <c r="I174" s="4" t="s">
        <v>2</v>
      </c>
      <c r="J174" s="4"/>
      <c r="K174" s="4"/>
      <c r="L174" s="4"/>
      <c r="M174" s="4"/>
      <c r="N174" s="4"/>
      <c r="O174" s="4"/>
      <c r="P174" s="4"/>
    </row>
    <row r="175" spans="1:21" x14ac:dyDescent="0.2">
      <c r="A175" s="4"/>
      <c r="B175" s="4"/>
      <c r="C175" s="4"/>
      <c r="D175" s="4"/>
      <c r="E175" s="4"/>
      <c r="F175" s="4"/>
      <c r="G175" s="2"/>
      <c r="H175" s="4"/>
      <c r="I175" s="4"/>
      <c r="J175" s="4"/>
      <c r="K175" s="4"/>
      <c r="L175" s="4"/>
      <c r="M175" s="4"/>
      <c r="N175" s="4"/>
      <c r="O175" s="4"/>
      <c r="P175" s="4"/>
      <c r="U175" s="45" t="s">
        <v>2</v>
      </c>
    </row>
    <row r="176" spans="1:21" x14ac:dyDescent="0.2">
      <c r="A176" s="4"/>
      <c r="B176" s="4"/>
      <c r="C176" s="4"/>
      <c r="D176" s="27" t="s">
        <v>130</v>
      </c>
      <c r="E176" s="4"/>
      <c r="F176" s="4"/>
      <c r="G176" s="2"/>
      <c r="H176" s="26"/>
      <c r="I176" s="26">
        <f>SUM(I98:I98)-SUM(H174:H174)</f>
        <v>6222960</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45"/>
    </row>
    <row r="177" spans="1:16" customFormat="1" x14ac:dyDescent="0.2">
      <c r="A177" s="4"/>
      <c r="B177" s="4"/>
      <c r="C177" s="4"/>
      <c r="D177" s="27"/>
      <c r="E177" s="4"/>
      <c r="F177" s="4"/>
      <c r="G177" s="2"/>
      <c r="H177" s="26"/>
      <c r="I177" s="26"/>
      <c r="J177" s="75"/>
      <c r="K177" s="75"/>
      <c r="L177" s="75"/>
      <c r="M177" s="75"/>
      <c r="N177" s="75"/>
      <c r="O177" s="75"/>
      <c r="P177" s="75"/>
    </row>
    <row r="178" spans="1:16" customFormat="1" x14ac:dyDescent="0.2">
      <c r="A178" s="4"/>
      <c r="B178" s="4"/>
      <c r="C178" s="4"/>
      <c r="D178" s="4"/>
      <c r="E178" s="4"/>
      <c r="F178" s="4"/>
      <c r="G178" s="2"/>
      <c r="H178" s="26"/>
      <c r="I178" s="26"/>
      <c r="J178" s="75" t="str">
        <f>IF(J176&lt;&gt;"OK","The difference between what you said you wanted to set aside and the details of what you have set aside is","")</f>
        <v/>
      </c>
      <c r="K178" s="75"/>
      <c r="L178" s="75"/>
      <c r="M178" s="75"/>
      <c r="N178" s="75"/>
      <c r="O178" s="75"/>
      <c r="P178" s="75"/>
    </row>
    <row r="179" spans="1:16" customFormat="1" x14ac:dyDescent="0.2">
      <c r="A179" s="4"/>
      <c r="B179" s="4"/>
      <c r="C179" s="4"/>
      <c r="D179" s="4"/>
      <c r="E179" s="4"/>
      <c r="F179" s="4"/>
      <c r="G179" s="2"/>
      <c r="H179" s="26"/>
      <c r="I179" s="26"/>
      <c r="J179" s="75"/>
      <c r="K179" s="75"/>
      <c r="L179" s="75"/>
      <c r="M179" s="75"/>
      <c r="N179" s="75"/>
      <c r="O179" s="75"/>
      <c r="P179" s="75"/>
    </row>
    <row r="180" spans="1:16" customFormat="1" x14ac:dyDescent="0.2">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
      <c r="A181" s="4" t="s">
        <v>132</v>
      </c>
      <c r="B181" s="4"/>
      <c r="C181" s="4"/>
      <c r="D181" s="4"/>
      <c r="E181" s="4"/>
      <c r="F181" s="4"/>
      <c r="G181" s="2"/>
      <c r="H181" s="4"/>
      <c r="I181" s="4"/>
      <c r="J181" s="4"/>
      <c r="K181" s="4"/>
      <c r="L181" s="4"/>
      <c r="M181" s="4"/>
      <c r="N181" s="4"/>
      <c r="O181" s="4"/>
      <c r="P181" s="4"/>
    </row>
    <row r="182" spans="1:16" customFormat="1" x14ac:dyDescent="0.2">
      <c r="A182" s="4" t="s">
        <v>133</v>
      </c>
      <c r="B182" s="4"/>
      <c r="C182" s="4"/>
      <c r="D182" s="4"/>
      <c r="E182" s="4"/>
      <c r="F182" s="4"/>
      <c r="G182" s="2"/>
      <c r="H182" s="4"/>
      <c r="I182" s="4"/>
      <c r="J182" s="4"/>
      <c r="K182" s="4"/>
      <c r="L182" s="4"/>
      <c r="M182" s="4"/>
      <c r="N182" s="4"/>
      <c r="O182" s="4"/>
      <c r="P182" s="4"/>
    </row>
    <row r="183" spans="1:16" customFormat="1" x14ac:dyDescent="0.2">
      <c r="A183" s="82">
        <f>(H110)</f>
        <v>0</v>
      </c>
      <c r="B183" s="82"/>
      <c r="C183" s="82"/>
      <c r="D183" s="4"/>
      <c r="E183" s="4"/>
      <c r="F183" s="4"/>
      <c r="G183" s="2"/>
      <c r="H183" s="4"/>
      <c r="I183" s="4"/>
      <c r="J183" s="4"/>
      <c r="K183" s="4"/>
      <c r="L183" s="4"/>
      <c r="M183" s="4"/>
      <c r="N183" s="4"/>
      <c r="O183" s="4"/>
      <c r="P183" s="4"/>
    </row>
    <row r="184" spans="1:16" customFormat="1" x14ac:dyDescent="0.2">
      <c r="A184" s="4"/>
      <c r="B184" s="4"/>
      <c r="C184" s="4"/>
      <c r="D184" s="4"/>
      <c r="E184" s="4"/>
      <c r="F184" s="4"/>
      <c r="G184" s="2"/>
      <c r="H184" s="4"/>
      <c r="I184" s="4"/>
      <c r="J184" s="4"/>
      <c r="K184" s="4"/>
      <c r="L184" s="4"/>
      <c r="M184" s="4"/>
      <c r="N184" s="4"/>
      <c r="O184" s="4"/>
      <c r="P184" s="4"/>
    </row>
    <row r="185" spans="1:16" customFormat="1" ht="12.75" customHeight="1" x14ac:dyDescent="0.2">
      <c r="A185" s="4"/>
      <c r="B185" s="4"/>
      <c r="C185" s="72" t="s">
        <v>134</v>
      </c>
      <c r="D185" s="72"/>
      <c r="E185" s="72"/>
      <c r="F185" s="72"/>
      <c r="G185" s="2"/>
      <c r="H185" s="4"/>
      <c r="I185" s="4"/>
      <c r="J185" s="4"/>
      <c r="K185" s="4"/>
      <c r="L185" s="4"/>
      <c r="M185" s="4"/>
      <c r="N185" s="4"/>
      <c r="O185" s="4"/>
      <c r="P185" s="4"/>
    </row>
    <row r="186" spans="1:16" customFormat="1" x14ac:dyDescent="0.2">
      <c r="A186" s="4"/>
      <c r="B186" s="4"/>
      <c r="C186" s="72"/>
      <c r="D186" s="72"/>
      <c r="E186" s="72"/>
      <c r="F186" s="72"/>
      <c r="G186" s="2"/>
      <c r="H186" s="4"/>
      <c r="I186" s="4"/>
      <c r="J186" s="4"/>
      <c r="K186" s="4"/>
      <c r="L186" s="4"/>
      <c r="M186" s="4"/>
      <c r="N186" s="4"/>
      <c r="O186" s="4"/>
      <c r="P186" s="4"/>
    </row>
    <row r="187" spans="1:16" customFormat="1" x14ac:dyDescent="0.2">
      <c r="A187" s="4"/>
      <c r="B187" s="4"/>
      <c r="C187" s="72"/>
      <c r="D187" s="72"/>
      <c r="E187" s="72"/>
      <c r="F187" s="72"/>
      <c r="G187" s="2" t="s">
        <v>135</v>
      </c>
      <c r="H187" s="24" t="s">
        <v>2</v>
      </c>
      <c r="I187" s="4" t="str">
        <f>IF(SUM(H187:H187)&lt;&gt;ROUND(SUM(H187:H187),0),"WHOLE DOLLARS","")</f>
        <v/>
      </c>
      <c r="J187" s="4"/>
      <c r="K187" s="4"/>
      <c r="L187" s="4"/>
      <c r="M187" s="4"/>
      <c r="N187" s="4"/>
      <c r="O187" s="4"/>
      <c r="P187" s="4"/>
    </row>
    <row r="188" spans="1:16" customFormat="1" x14ac:dyDescent="0.2">
      <c r="A188" s="4"/>
      <c r="B188" s="4"/>
      <c r="C188" s="43"/>
      <c r="D188" s="43"/>
      <c r="E188" s="43"/>
      <c r="F188" s="43"/>
      <c r="G188" s="2"/>
      <c r="H188" s="4"/>
      <c r="I188" s="4"/>
      <c r="J188" s="4"/>
      <c r="K188" s="4"/>
      <c r="L188" s="4"/>
      <c r="M188" s="4"/>
      <c r="N188" s="4"/>
      <c r="O188" s="4"/>
      <c r="P188" s="4"/>
    </row>
    <row r="189" spans="1:16" customFormat="1" ht="12.75" customHeight="1" x14ac:dyDescent="0.2">
      <c r="A189" s="4"/>
      <c r="B189" s="4"/>
      <c r="C189" s="72" t="s">
        <v>136</v>
      </c>
      <c r="D189" s="72"/>
      <c r="E189" s="72"/>
      <c r="F189" s="72"/>
      <c r="G189" s="2"/>
      <c r="H189" s="4"/>
      <c r="I189" s="4"/>
      <c r="J189" s="4"/>
      <c r="K189" s="4"/>
      <c r="L189" s="4"/>
      <c r="M189" s="4"/>
      <c r="N189" s="4"/>
      <c r="O189" s="4"/>
      <c r="P189" s="4"/>
    </row>
    <row r="190" spans="1:16" customFormat="1" x14ac:dyDescent="0.2">
      <c r="A190" s="4"/>
      <c r="B190" s="4"/>
      <c r="C190" s="72"/>
      <c r="D190" s="72"/>
      <c r="E190" s="72"/>
      <c r="F190" s="72"/>
      <c r="G190" s="2"/>
      <c r="H190" s="4"/>
      <c r="I190" s="4"/>
      <c r="J190" s="4"/>
      <c r="K190" s="4"/>
      <c r="L190" s="4"/>
      <c r="M190" s="4"/>
      <c r="N190" s="4"/>
      <c r="O190" s="4"/>
      <c r="P190" s="4"/>
    </row>
    <row r="191" spans="1:16" customFormat="1" x14ac:dyDescent="0.2">
      <c r="A191" s="4"/>
      <c r="B191" s="4"/>
      <c r="C191" s="72"/>
      <c r="D191" s="72"/>
      <c r="E191" s="72"/>
      <c r="F191" s="72"/>
      <c r="G191" s="2"/>
      <c r="H191" s="4"/>
      <c r="I191" s="4"/>
      <c r="J191" s="4"/>
      <c r="K191" s="4"/>
      <c r="L191" s="4"/>
      <c r="M191" s="4"/>
      <c r="N191" s="4"/>
      <c r="O191" s="4"/>
      <c r="P191" s="4"/>
    </row>
    <row r="192" spans="1:16" customFormat="1" x14ac:dyDescent="0.2">
      <c r="A192" s="4"/>
      <c r="B192" s="4"/>
      <c r="C192" s="72"/>
      <c r="D192" s="72"/>
      <c r="E192" s="72"/>
      <c r="F192" s="72"/>
      <c r="G192" s="2"/>
      <c r="H192" s="4"/>
      <c r="I192" s="4"/>
      <c r="J192" s="4"/>
      <c r="K192" s="4"/>
      <c r="L192" s="4"/>
      <c r="M192" s="4"/>
      <c r="N192" s="4"/>
      <c r="O192" s="4"/>
      <c r="P192" s="4"/>
    </row>
    <row r="193" spans="1:26" x14ac:dyDescent="0.2">
      <c r="A193" s="4"/>
      <c r="B193" s="4"/>
      <c r="C193" s="72"/>
      <c r="D193" s="72"/>
      <c r="E193" s="72"/>
      <c r="F193" s="72"/>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2">
      <c r="A195" s="4"/>
      <c r="B195" s="4"/>
      <c r="C195" s="43"/>
      <c r="D195" s="43"/>
      <c r="E195" s="43"/>
      <c r="F195" s="43"/>
      <c r="G195" s="2"/>
      <c r="H195" s="4"/>
      <c r="I195" s="4"/>
      <c r="J195" s="4"/>
      <c r="K195" s="4"/>
      <c r="L195" s="4"/>
      <c r="M195" s="4"/>
      <c r="N195" s="4"/>
      <c r="O195" s="4"/>
      <c r="P195" s="4"/>
    </row>
    <row r="196" spans="1:26" ht="12.75" customHeight="1" x14ac:dyDescent="0.2">
      <c r="A196" s="4"/>
      <c r="B196" s="4"/>
      <c r="C196" s="72" t="s">
        <v>138</v>
      </c>
      <c r="D196" s="72"/>
      <c r="E196" s="72"/>
      <c r="F196" s="72"/>
      <c r="G196" s="2"/>
      <c r="H196" s="4"/>
      <c r="I196" s="4"/>
      <c r="J196" s="4"/>
      <c r="K196" s="4"/>
      <c r="L196" s="4"/>
      <c r="M196" s="4"/>
      <c r="N196" s="4"/>
      <c r="O196" s="4"/>
      <c r="P196" s="4"/>
    </row>
    <row r="197" spans="1:26" x14ac:dyDescent="0.2">
      <c r="A197" s="4"/>
      <c r="B197" s="4"/>
      <c r="C197" s="72"/>
      <c r="D197" s="72"/>
      <c r="E197" s="72"/>
      <c r="F197" s="72"/>
      <c r="G197" s="2"/>
      <c r="H197" s="4"/>
      <c r="I197" s="4"/>
      <c r="J197" s="4"/>
      <c r="K197" s="4"/>
      <c r="L197" s="4"/>
      <c r="M197" s="4"/>
      <c r="N197" s="4"/>
      <c r="O197" s="4"/>
      <c r="P197" s="4"/>
    </row>
    <row r="198" spans="1:26" x14ac:dyDescent="0.2">
      <c r="A198" s="4"/>
      <c r="B198" s="4"/>
      <c r="C198" s="72"/>
      <c r="D198" s="72"/>
      <c r="E198" s="72"/>
      <c r="F198" s="72"/>
      <c r="G198" s="2"/>
      <c r="H198" s="4"/>
      <c r="I198" s="4"/>
      <c r="J198" s="4"/>
      <c r="K198" s="4"/>
      <c r="L198" s="4"/>
      <c r="M198" s="4"/>
      <c r="N198" s="4"/>
      <c r="O198" s="4"/>
      <c r="P198" s="4"/>
    </row>
    <row r="199" spans="1:26" x14ac:dyDescent="0.2">
      <c r="A199" s="4"/>
      <c r="B199" s="4"/>
      <c r="C199" s="72"/>
      <c r="D199" s="72"/>
      <c r="E199" s="72"/>
      <c r="F199" s="72"/>
      <c r="G199" s="22"/>
      <c r="H199" s="4"/>
      <c r="I199" s="4"/>
      <c r="J199" s="4"/>
      <c r="K199" s="4"/>
      <c r="L199" s="4"/>
      <c r="M199" s="4"/>
      <c r="N199" s="4"/>
      <c r="O199" s="4"/>
      <c r="P199" s="4"/>
    </row>
    <row r="200" spans="1:26" x14ac:dyDescent="0.2">
      <c r="A200" s="4"/>
      <c r="B200" s="4"/>
      <c r="C200" s="25"/>
      <c r="D200" s="25"/>
      <c r="E200" s="25"/>
      <c r="F200" s="25"/>
      <c r="G200" s="22"/>
      <c r="H200" s="4"/>
      <c r="I200" s="4"/>
      <c r="J200" s="4"/>
      <c r="K200" s="4"/>
      <c r="L200" s="4"/>
      <c r="M200" s="4"/>
      <c r="N200" s="4"/>
      <c r="O200" s="4"/>
      <c r="P200" s="4"/>
    </row>
    <row r="201" spans="1:26" ht="29.25" customHeight="1" x14ac:dyDescent="0.2">
      <c r="A201" s="4"/>
      <c r="B201" s="4"/>
      <c r="C201" s="4"/>
      <c r="D201" s="79" t="s">
        <v>139</v>
      </c>
      <c r="E201" s="79"/>
      <c r="F201" s="79"/>
      <c r="G201" s="23"/>
      <c r="H201" s="47">
        <f>SUM(H187:H193)</f>
        <v>0</v>
      </c>
      <c r="I201" s="26"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2">
      <c r="J202" s="45" t="str">
        <f>IF(J201&lt;&gt;"OK",MAX(SUM(H201:H201)-SUM(H110:H110),SUM(H110:H110)-H201),"")</f>
        <v/>
      </c>
    </row>
    <row r="203" spans="1:26" x14ac:dyDescent="0.2">
      <c r="J203" t="s">
        <v>2</v>
      </c>
    </row>
    <row r="205" spans="1:26" ht="18" x14ac:dyDescent="0.25">
      <c r="Q205" s="49" t="s">
        <v>140</v>
      </c>
      <c r="R205" s="50"/>
      <c r="S205" s="50"/>
      <c r="T205" s="50"/>
      <c r="V205" s="50"/>
      <c r="W205" s="50"/>
      <c r="X205" s="50"/>
      <c r="Y205" s="50"/>
      <c r="Z205" s="50"/>
    </row>
    <row r="206" spans="1:26" x14ac:dyDescent="0.2">
      <c r="Q206" s="50"/>
      <c r="R206" s="50"/>
      <c r="S206" s="50"/>
      <c r="T206" s="50"/>
      <c r="V206" s="50"/>
      <c r="W206" s="50"/>
      <c r="X206" s="50"/>
      <c r="Y206" s="50"/>
      <c r="Z206" s="50" t="s">
        <v>141</v>
      </c>
    </row>
    <row r="207" spans="1:26" x14ac:dyDescent="0.2">
      <c r="Q207" s="51" t="str">
        <f>A1</f>
        <v>Idaho</v>
      </c>
      <c r="R207" s="50"/>
      <c r="S207" s="50"/>
      <c r="T207" s="50"/>
      <c r="U207" s="52"/>
      <c r="V207" s="50"/>
      <c r="W207" s="50"/>
      <c r="X207" s="50"/>
      <c r="Y207" s="50"/>
      <c r="Z207" s="50" t="s">
        <v>2</v>
      </c>
    </row>
    <row r="208" spans="1:26" x14ac:dyDescent="0.2">
      <c r="Q208" s="50"/>
      <c r="R208" s="50"/>
      <c r="S208" s="50"/>
      <c r="T208" s="50"/>
      <c r="U208" s="52"/>
      <c r="V208" s="50"/>
      <c r="W208" s="50"/>
      <c r="X208" s="50"/>
      <c r="Y208" s="50"/>
      <c r="Z208" s="50"/>
    </row>
    <row r="209" spans="17:26" customFormat="1" x14ac:dyDescent="0.2">
      <c r="Q209" s="51" t="s">
        <v>142</v>
      </c>
      <c r="R209" s="50"/>
      <c r="S209" s="50"/>
      <c r="T209" s="50"/>
      <c r="U209" s="53">
        <f>ROUND((I11*0.1),0)*-1</f>
        <v>-90000</v>
      </c>
      <c r="V209" s="50"/>
      <c r="W209" s="50"/>
      <c r="X209" s="50"/>
      <c r="Y209" s="50"/>
      <c r="Z209" s="50"/>
    </row>
    <row r="210" spans="17:26" customFormat="1" x14ac:dyDescent="0.2">
      <c r="Q210" s="54"/>
      <c r="R210" s="54"/>
      <c r="S210" s="54"/>
      <c r="T210" s="54"/>
      <c r="U210" s="31"/>
      <c r="V210" s="54"/>
      <c r="W210" s="54"/>
      <c r="X210" s="54"/>
      <c r="Y210" s="54"/>
      <c r="Z210" s="54"/>
    </row>
    <row r="211" spans="17:26" customFormat="1" x14ac:dyDescent="0.2">
      <c r="Q211" s="54"/>
      <c r="R211" s="54" t="s">
        <v>143</v>
      </c>
      <c r="S211" s="54"/>
      <c r="T211" s="54"/>
      <c r="U211" s="52"/>
      <c r="V211" s="54"/>
      <c r="W211" s="54"/>
      <c r="X211" s="54"/>
      <c r="Y211" s="54"/>
      <c r="Z211" s="54"/>
    </row>
    <row r="212" spans="17:26" customFormat="1" x14ac:dyDescent="0.2">
      <c r="Q212" s="54"/>
      <c r="R212" s="50" t="s">
        <v>144</v>
      </c>
      <c r="S212" s="50"/>
      <c r="T212" s="50"/>
      <c r="U212" s="55"/>
      <c r="V212" s="83" t="s">
        <v>145</v>
      </c>
      <c r="W212" s="83"/>
      <c r="X212" s="83"/>
      <c r="Y212" s="83"/>
      <c r="Z212" s="83"/>
    </row>
    <row r="213" spans="17:26" customFormat="1" x14ac:dyDescent="0.2">
      <c r="Q213" s="54"/>
      <c r="R213" s="50" t="s">
        <v>146</v>
      </c>
      <c r="S213" s="50"/>
      <c r="T213" s="50"/>
      <c r="U213" s="55"/>
      <c r="V213" s="50"/>
      <c r="W213" s="50"/>
      <c r="X213" s="50"/>
      <c r="Y213" s="50"/>
      <c r="Z213" s="50"/>
    </row>
    <row r="214" spans="17:26" customFormat="1" x14ac:dyDescent="0.2">
      <c r="Q214" s="54"/>
      <c r="R214" s="54"/>
      <c r="S214" s="54"/>
      <c r="T214" s="54"/>
      <c r="U214" s="55"/>
      <c r="V214" s="54"/>
      <c r="W214" s="54"/>
      <c r="X214" s="54"/>
      <c r="Y214" s="54"/>
      <c r="Z214" s="54"/>
    </row>
    <row r="215" spans="17:26" customFormat="1" x14ac:dyDescent="0.2">
      <c r="Q215" s="54"/>
      <c r="R215" s="54"/>
      <c r="S215" s="56" t="s">
        <v>147</v>
      </c>
      <c r="T215" s="56"/>
      <c r="U215" s="55"/>
      <c r="V215" s="56"/>
      <c r="W215" s="56"/>
      <c r="X215" s="56"/>
      <c r="Y215" s="56"/>
      <c r="Z215" s="57">
        <f>I11</f>
        <v>900000</v>
      </c>
    </row>
    <row r="216" spans="17:26" customFormat="1" x14ac:dyDescent="0.2">
      <c r="Q216" s="54"/>
      <c r="R216" s="54"/>
      <c r="S216" s="56" t="s">
        <v>148</v>
      </c>
      <c r="T216" s="56"/>
      <c r="U216" s="55"/>
      <c r="V216" s="56"/>
      <c r="W216" s="56"/>
      <c r="X216" s="56"/>
      <c r="Y216" s="56"/>
      <c r="Z216" s="57">
        <f>I9</f>
        <v>1291062</v>
      </c>
    </row>
    <row r="217" spans="17:26" customFormat="1" x14ac:dyDescent="0.2">
      <c r="Q217" s="54"/>
      <c r="R217" s="54"/>
      <c r="S217" s="56"/>
      <c r="T217" s="56"/>
      <c r="U217" s="55"/>
      <c r="V217" s="56"/>
      <c r="W217" s="56"/>
      <c r="X217" s="56"/>
      <c r="Y217" s="56"/>
      <c r="Z217" s="57"/>
    </row>
    <row r="218" spans="17:26" customFormat="1" x14ac:dyDescent="0.2">
      <c r="Q218" s="54"/>
      <c r="R218" s="54"/>
      <c r="S218" s="56" t="s">
        <v>149</v>
      </c>
      <c r="T218" s="56"/>
      <c r="U218" s="52"/>
      <c r="V218" s="56"/>
      <c r="W218" s="56"/>
      <c r="X218" s="56"/>
      <c r="Y218" s="56"/>
      <c r="Z218" s="57"/>
    </row>
    <row r="219" spans="17:26" customFormat="1" x14ac:dyDescent="0.2">
      <c r="Q219" s="54"/>
      <c r="R219" s="54"/>
      <c r="S219" s="56" t="s">
        <v>150</v>
      </c>
      <c r="T219" s="56"/>
      <c r="U219" s="55"/>
      <c r="V219" s="56"/>
      <c r="W219" s="56"/>
      <c r="X219" s="56"/>
      <c r="Y219" s="56"/>
      <c r="Z219" s="57"/>
    </row>
    <row r="220" spans="17:26" customFormat="1" x14ac:dyDescent="0.2">
      <c r="Q220" s="54"/>
      <c r="R220" s="54"/>
      <c r="S220" s="56" t="s">
        <v>151</v>
      </c>
      <c r="T220" s="56"/>
      <c r="U220" s="55"/>
      <c r="V220" s="56"/>
      <c r="W220" s="56"/>
      <c r="X220" s="56"/>
      <c r="Y220" s="56"/>
      <c r="Z220" s="57"/>
    </row>
    <row r="221" spans="17:26" customFormat="1" x14ac:dyDescent="0.2">
      <c r="Q221" s="54"/>
      <c r="R221" s="54"/>
      <c r="S221" s="54"/>
      <c r="T221" s="54"/>
      <c r="U221" s="55"/>
      <c r="V221" s="54"/>
      <c r="W221" s="54"/>
      <c r="X221" s="54"/>
      <c r="Y221" s="54"/>
      <c r="Z221" s="54"/>
    </row>
    <row r="222" spans="17:26" customFormat="1" x14ac:dyDescent="0.2">
      <c r="Q222" s="54"/>
      <c r="R222" s="54"/>
      <c r="S222" s="56" t="s">
        <v>152</v>
      </c>
      <c r="T222" s="56"/>
      <c r="U222" s="55"/>
      <c r="V222" s="56"/>
      <c r="W222" s="56"/>
      <c r="X222" s="56"/>
      <c r="Y222" s="54"/>
      <c r="Z222" s="54"/>
    </row>
    <row r="223" spans="17:26" customFormat="1" x14ac:dyDescent="0.2">
      <c r="Q223" s="54"/>
      <c r="R223" s="54"/>
      <c r="S223" s="56" t="s">
        <v>153</v>
      </c>
      <c r="T223" s="56"/>
      <c r="U223" s="52"/>
      <c r="V223" s="56"/>
      <c r="W223" s="56"/>
      <c r="X223" s="56"/>
      <c r="Y223" s="54"/>
      <c r="Z223" s="54"/>
    </row>
    <row r="224" spans="17:26" customFormat="1" x14ac:dyDescent="0.2">
      <c r="Q224" s="54"/>
      <c r="R224" s="54"/>
      <c r="S224" s="56" t="s">
        <v>154</v>
      </c>
      <c r="T224" s="56"/>
      <c r="U224" s="52"/>
      <c r="V224" s="56"/>
      <c r="W224" s="56"/>
      <c r="X224" s="56"/>
      <c r="Y224" s="54"/>
      <c r="Z224" s="54"/>
    </row>
    <row r="225" spans="17:26" customFormat="1" x14ac:dyDescent="0.2">
      <c r="Q225" s="54"/>
      <c r="R225" s="54"/>
      <c r="S225" s="56" t="s">
        <v>155</v>
      </c>
      <c r="T225" s="56"/>
      <c r="U225" s="52"/>
      <c r="V225" s="56"/>
      <c r="W225" s="56"/>
      <c r="X225" s="56"/>
      <c r="Y225" s="58">
        <f>(H47)</f>
        <v>0</v>
      </c>
      <c r="Z225" s="54"/>
    </row>
    <row r="226" spans="17:26" customFormat="1" x14ac:dyDescent="0.2">
      <c r="Q226" s="54"/>
      <c r="R226" s="54"/>
      <c r="S226" s="54"/>
      <c r="T226" s="54"/>
      <c r="U226" s="52"/>
      <c r="V226" s="54"/>
      <c r="W226" s="54"/>
      <c r="X226" s="54"/>
      <c r="Y226" s="58"/>
      <c r="Z226" s="54"/>
    </row>
    <row r="227" spans="17:26" customFormat="1" x14ac:dyDescent="0.2">
      <c r="Q227" s="54"/>
      <c r="R227" s="54"/>
      <c r="S227" s="56" t="s">
        <v>156</v>
      </c>
      <c r="T227" s="54"/>
      <c r="U227" s="52"/>
      <c r="V227" s="59">
        <f>(D2)</f>
        <v>1291062</v>
      </c>
      <c r="W227" s="60" t="s">
        <v>157</v>
      </c>
      <c r="X227" s="61">
        <f>Z216</f>
        <v>1291062</v>
      </c>
      <c r="Y227" s="54"/>
      <c r="Z227" s="54"/>
    </row>
    <row r="228" spans="17:26" customFormat="1" x14ac:dyDescent="0.2">
      <c r="Q228" s="54"/>
      <c r="R228" s="54"/>
      <c r="S228" s="56" t="s">
        <v>158</v>
      </c>
      <c r="T228" s="54"/>
      <c r="U228" s="52"/>
      <c r="V228" s="54"/>
      <c r="W228" s="54"/>
      <c r="X228" s="54"/>
      <c r="Y228" s="54"/>
      <c r="Z228" s="54"/>
    </row>
    <row r="229" spans="17:26" customFormat="1" x14ac:dyDescent="0.2">
      <c r="Q229" s="54"/>
      <c r="R229" s="54"/>
      <c r="S229" s="51" t="s">
        <v>159</v>
      </c>
      <c r="T229" s="54"/>
      <c r="U229" s="55"/>
      <c r="V229" s="54"/>
      <c r="W229" s="54"/>
      <c r="X229" s="58"/>
      <c r="Y229" s="54"/>
      <c r="Z229" s="54"/>
    </row>
    <row r="230" spans="17:26" customFormat="1" x14ac:dyDescent="0.2">
      <c r="Q230" s="54"/>
      <c r="R230" s="54"/>
      <c r="S230" s="51" t="s">
        <v>160</v>
      </c>
      <c r="T230" s="54"/>
      <c r="U230" s="62">
        <f>B32</f>
        <v>100000</v>
      </c>
      <c r="V230" s="54"/>
      <c r="W230" s="54"/>
      <c r="X230" s="58"/>
      <c r="Y230" s="54"/>
      <c r="Z230" s="54"/>
    </row>
    <row r="231" spans="17:26" customFormat="1" x14ac:dyDescent="0.2">
      <c r="Q231" s="54"/>
      <c r="R231" s="54"/>
      <c r="S231" s="54"/>
      <c r="T231" s="54"/>
      <c r="U231" s="62"/>
      <c r="V231" s="54"/>
      <c r="W231" s="54"/>
      <c r="X231" s="54"/>
      <c r="Y231" s="54"/>
      <c r="Z231" s="54"/>
    </row>
    <row r="232" spans="17:26" customFormat="1" x14ac:dyDescent="0.2">
      <c r="Q232" s="54"/>
      <c r="R232" s="54"/>
      <c r="S232" s="56" t="s">
        <v>161</v>
      </c>
      <c r="T232" s="56"/>
      <c r="U232" s="55"/>
      <c r="V232" s="56"/>
      <c r="W232" s="56"/>
      <c r="X232" s="54"/>
      <c r="Y232" s="54"/>
      <c r="Z232" s="54"/>
    </row>
    <row r="233" spans="17:26" customFormat="1" x14ac:dyDescent="0.2">
      <c r="Q233" s="54"/>
      <c r="R233" s="54"/>
      <c r="S233" s="84" t="s">
        <v>162</v>
      </c>
      <c r="T233" s="84"/>
      <c r="U233" s="55"/>
      <c r="V233" s="56" t="s">
        <v>163</v>
      </c>
      <c r="W233" s="56"/>
      <c r="X233" s="63"/>
      <c r="Y233" s="54"/>
      <c r="Z233" s="54"/>
    </row>
    <row r="234" spans="17:26" customFormat="1" x14ac:dyDescent="0.2">
      <c r="Q234" s="54"/>
      <c r="R234" s="54"/>
      <c r="S234" s="56" t="s">
        <v>164</v>
      </c>
      <c r="T234" s="56"/>
      <c r="U234" s="52"/>
      <c r="V234" s="56"/>
      <c r="W234" s="56"/>
      <c r="X234" s="63"/>
      <c r="Y234" s="54"/>
      <c r="Z234" s="54"/>
    </row>
    <row r="235" spans="17:26" customFormat="1" x14ac:dyDescent="0.2">
      <c r="Q235" s="54"/>
      <c r="R235" s="54"/>
      <c r="S235" s="56"/>
      <c r="T235" s="56"/>
      <c r="U235" s="52"/>
      <c r="V235" s="56"/>
      <c r="W235" s="56"/>
      <c r="X235" s="56"/>
      <c r="Y235" s="58"/>
      <c r="Z235" s="54"/>
    </row>
    <row r="236" spans="17:26" customFormat="1" x14ac:dyDescent="0.2">
      <c r="Q236" s="54"/>
      <c r="R236" s="54"/>
      <c r="S236" s="56" t="s">
        <v>165</v>
      </c>
      <c r="T236" s="56"/>
      <c r="U236" s="52"/>
      <c r="V236" s="56"/>
      <c r="W236" s="56"/>
      <c r="X236" s="56"/>
      <c r="Y236" s="58"/>
      <c r="Z236" s="54"/>
    </row>
    <row r="237" spans="17:26" customFormat="1" x14ac:dyDescent="0.2">
      <c r="Q237" s="54"/>
      <c r="R237" s="54"/>
      <c r="S237" s="54" t="s">
        <v>2</v>
      </c>
      <c r="T237" s="54"/>
      <c r="U237" s="52"/>
      <c r="V237" s="54"/>
      <c r="W237" s="54"/>
      <c r="X237" s="54"/>
      <c r="Y237" s="58"/>
      <c r="Z237" s="54"/>
    </row>
    <row r="238" spans="17:26" customFormat="1" x14ac:dyDescent="0.2">
      <c r="Q238" s="54"/>
      <c r="R238" s="54"/>
      <c r="S238" s="54"/>
      <c r="T238" s="54" t="s">
        <v>166</v>
      </c>
      <c r="U238" s="52"/>
      <c r="V238" s="54"/>
      <c r="W238" s="54"/>
      <c r="X238" s="54"/>
      <c r="Y238" s="54"/>
      <c r="Z238" s="54"/>
    </row>
    <row r="239" spans="17:26" customFormat="1" x14ac:dyDescent="0.2">
      <c r="Q239" s="54"/>
      <c r="R239" s="54"/>
      <c r="S239" s="54"/>
      <c r="T239" s="54" t="s">
        <v>167</v>
      </c>
      <c r="U239" s="52"/>
      <c r="V239" s="54"/>
      <c r="W239" s="54"/>
      <c r="X239" s="54"/>
      <c r="Y239" s="58" t="s">
        <v>2</v>
      </c>
      <c r="Z239" s="54"/>
    </row>
    <row r="240" spans="17:26" customFormat="1" x14ac:dyDescent="0.2">
      <c r="Q240" s="54"/>
      <c r="R240" s="54"/>
      <c r="S240" s="54"/>
      <c r="T240" s="54"/>
      <c r="U240" s="52"/>
      <c r="V240" s="54"/>
      <c r="W240" s="54"/>
      <c r="X240" s="54"/>
      <c r="Y240" s="58"/>
      <c r="Z240" s="54"/>
    </row>
    <row r="241" spans="17:26" customFormat="1" x14ac:dyDescent="0.2">
      <c r="Q241" s="54" t="s">
        <v>168</v>
      </c>
      <c r="R241" s="54" t="s">
        <v>2</v>
      </c>
      <c r="S241" s="54"/>
      <c r="T241" s="54" t="s">
        <v>169</v>
      </c>
      <c r="U241" s="52"/>
      <c r="V241" s="54"/>
      <c r="W241" s="54"/>
      <c r="X241" s="54"/>
      <c r="Y241" s="50"/>
      <c r="Z241" s="54"/>
    </row>
    <row r="242" spans="17:26" customFormat="1" x14ac:dyDescent="0.2">
      <c r="Q242" s="54"/>
      <c r="R242" s="54"/>
      <c r="S242" s="54"/>
      <c r="T242" s="54" t="s">
        <v>170</v>
      </c>
      <c r="U242" s="52"/>
      <c r="V242" s="54"/>
      <c r="W242" s="54"/>
      <c r="X242" s="54"/>
      <c r="Y242" s="58" t="s">
        <v>2</v>
      </c>
      <c r="Z242" s="54"/>
    </row>
    <row r="243" spans="17:26" customFormat="1" x14ac:dyDescent="0.2">
      <c r="Q243" s="54"/>
      <c r="R243" s="54"/>
      <c r="S243" s="54"/>
      <c r="T243" s="54"/>
      <c r="U243" s="52"/>
      <c r="V243" s="54"/>
      <c r="W243" s="54"/>
      <c r="X243" s="54"/>
      <c r="Y243" s="58"/>
      <c r="Z243" s="54"/>
    </row>
    <row r="244" spans="17:26" customFormat="1" x14ac:dyDescent="0.2">
      <c r="Q244" s="54"/>
      <c r="R244" s="54"/>
      <c r="S244" s="54"/>
      <c r="T244" s="54" t="s">
        <v>171</v>
      </c>
      <c r="U244" s="52"/>
      <c r="V244" s="54"/>
      <c r="W244" s="54"/>
      <c r="X244" s="54"/>
      <c r="Y244" s="58" t="s">
        <v>2</v>
      </c>
      <c r="Z244" s="54"/>
    </row>
    <row r="245" spans="17:26" customFormat="1" x14ac:dyDescent="0.2">
      <c r="Q245" s="54"/>
      <c r="R245" s="54"/>
      <c r="S245" s="54"/>
      <c r="T245" s="54"/>
      <c r="U245" s="52"/>
      <c r="V245" s="54"/>
      <c r="W245" s="54"/>
      <c r="X245" s="54"/>
      <c r="Y245" s="58"/>
      <c r="Z245" s="54"/>
    </row>
    <row r="246" spans="17:26" customFormat="1" x14ac:dyDescent="0.2">
      <c r="Q246" s="54"/>
      <c r="R246" s="54"/>
      <c r="S246" s="54"/>
      <c r="T246" s="54" t="s">
        <v>172</v>
      </c>
      <c r="U246" s="52"/>
      <c r="V246" s="54"/>
      <c r="W246" s="54"/>
      <c r="X246" s="54"/>
      <c r="Y246" s="50"/>
      <c r="Z246" s="54"/>
    </row>
    <row r="247" spans="17:26" customFormat="1" x14ac:dyDescent="0.2">
      <c r="Q247" s="54"/>
      <c r="R247" s="54"/>
      <c r="S247" s="54"/>
      <c r="T247" s="54" t="s">
        <v>173</v>
      </c>
      <c r="U247" s="52"/>
      <c r="V247" s="54"/>
      <c r="W247" s="54"/>
      <c r="X247" s="54"/>
      <c r="Y247" s="58" t="s">
        <v>2</v>
      </c>
      <c r="Z247" s="54"/>
    </row>
    <row r="248" spans="17:26" customFormat="1" x14ac:dyDescent="0.2">
      <c r="Q248" s="54"/>
      <c r="R248" s="54"/>
      <c r="S248" s="54"/>
      <c r="T248" s="54"/>
      <c r="U248" s="52"/>
      <c r="V248" s="54"/>
      <c r="W248" s="54"/>
      <c r="X248" s="54"/>
      <c r="Y248" s="58"/>
      <c r="Z248" s="54"/>
    </row>
    <row r="249" spans="17:26" customFormat="1" x14ac:dyDescent="0.2">
      <c r="Q249" s="56" t="s">
        <v>174</v>
      </c>
      <c r="R249" s="54"/>
      <c r="S249" s="54"/>
      <c r="T249" s="54"/>
      <c r="U249" s="31"/>
      <c r="V249" s="54"/>
      <c r="W249" s="54"/>
      <c r="X249" s="54"/>
      <c r="Y249" s="54"/>
      <c r="Z249" s="54"/>
    </row>
    <row r="250" spans="17:26" customFormat="1" x14ac:dyDescent="0.2">
      <c r="Q250" s="54"/>
      <c r="R250" s="54" t="s">
        <v>2</v>
      </c>
      <c r="S250" s="54"/>
      <c r="T250" s="54"/>
      <c r="U250" s="31"/>
      <c r="V250" s="54"/>
      <c r="W250" s="54"/>
      <c r="X250" s="54"/>
      <c r="Y250" s="54"/>
      <c r="Z250" s="54"/>
    </row>
    <row r="251" spans="17:26" customFormat="1" x14ac:dyDescent="0.2">
      <c r="Q251" s="54"/>
      <c r="R251" s="54" t="s">
        <v>175</v>
      </c>
      <c r="S251" s="54"/>
      <c r="T251" s="54"/>
      <c r="U251" s="31"/>
      <c r="V251" s="54"/>
      <c r="W251" s="54"/>
      <c r="X251" s="54"/>
      <c r="Y251" s="54"/>
      <c r="Z251" s="54"/>
    </row>
    <row r="252" spans="17:26" customFormat="1" x14ac:dyDescent="0.2">
      <c r="Q252" s="54"/>
      <c r="R252" s="50" t="s">
        <v>176</v>
      </c>
      <c r="S252" s="50"/>
      <c r="T252" s="50"/>
      <c r="U252" s="55"/>
      <c r="V252" s="50"/>
      <c r="W252" s="50"/>
      <c r="X252" s="64">
        <f>ROUND((I98*0.1),0)*-1</f>
        <v>-622296</v>
      </c>
      <c r="Y252" s="50"/>
      <c r="Z252" s="54"/>
    </row>
    <row r="253" spans="17:26" customFormat="1" x14ac:dyDescent="0.2">
      <c r="Q253" s="54"/>
      <c r="R253" s="50" t="s">
        <v>177</v>
      </c>
      <c r="S253" s="50"/>
      <c r="T253" s="50"/>
      <c r="U253" s="55"/>
      <c r="V253" s="50"/>
      <c r="W253" s="50"/>
      <c r="X253" s="50"/>
      <c r="Y253" s="50"/>
      <c r="Z253" s="50"/>
    </row>
    <row r="254" spans="17:26" customFormat="1" x14ac:dyDescent="0.2">
      <c r="Q254" s="54"/>
      <c r="R254" s="50"/>
      <c r="S254" s="50"/>
      <c r="T254" s="50"/>
      <c r="U254" s="52"/>
      <c r="V254" s="50"/>
      <c r="W254" s="50"/>
      <c r="X254" s="50"/>
      <c r="Y254" s="50"/>
      <c r="Z254" s="50"/>
    </row>
    <row r="255" spans="17:26" customFormat="1" x14ac:dyDescent="0.2">
      <c r="Q255" s="54"/>
      <c r="R255" s="54"/>
      <c r="S255" s="56" t="s">
        <v>178</v>
      </c>
      <c r="T255" s="56"/>
      <c r="U255" s="52"/>
      <c r="V255" s="56"/>
      <c r="W255" s="56"/>
      <c r="X255" s="56"/>
      <c r="Y255" s="56"/>
      <c r="Z255" s="63">
        <f>I98</f>
        <v>6222960</v>
      </c>
    </row>
    <row r="256" spans="17:26" customFormat="1" x14ac:dyDescent="0.2">
      <c r="Q256" s="54"/>
      <c r="R256" s="54"/>
      <c r="S256" s="56" t="s">
        <v>179</v>
      </c>
      <c r="T256" s="56"/>
      <c r="U256" s="52"/>
      <c r="V256" s="56"/>
      <c r="W256" s="56"/>
      <c r="X256" s="56"/>
      <c r="Y256" s="56"/>
      <c r="Z256" s="63"/>
    </row>
    <row r="257" spans="17:26" customFormat="1" x14ac:dyDescent="0.2">
      <c r="Q257" s="54"/>
      <c r="R257" s="54"/>
      <c r="S257" s="56" t="s">
        <v>180</v>
      </c>
      <c r="T257" s="54"/>
      <c r="U257" s="52"/>
      <c r="V257" s="54"/>
      <c r="W257" s="54"/>
      <c r="X257" s="54"/>
      <c r="Y257" s="54"/>
      <c r="Z257" s="63">
        <f>H96</f>
        <v>6710848</v>
      </c>
    </row>
    <row r="258" spans="17:26" customFormat="1" x14ac:dyDescent="0.2">
      <c r="Q258" s="54"/>
      <c r="R258" s="54"/>
      <c r="S258" s="56"/>
      <c r="T258" s="54"/>
      <c r="U258" s="52"/>
      <c r="V258" s="54"/>
      <c r="W258" s="54"/>
      <c r="X258" s="54"/>
      <c r="Y258" s="54"/>
      <c r="Z258" s="63"/>
    </row>
    <row r="259" spans="17:26" customFormat="1" x14ac:dyDescent="0.2">
      <c r="Q259" s="54"/>
      <c r="R259" s="54"/>
      <c r="S259" s="56" t="s">
        <v>181</v>
      </c>
      <c r="T259" s="54"/>
      <c r="U259" s="52"/>
      <c r="V259" s="54"/>
      <c r="W259" s="54"/>
      <c r="X259" s="54"/>
      <c r="Y259" s="54"/>
      <c r="Z259" s="63"/>
    </row>
    <row r="260" spans="17:26" customFormat="1" x14ac:dyDescent="0.2">
      <c r="Q260" s="54"/>
      <c r="R260" s="54"/>
      <c r="S260" s="56" t="s">
        <v>182</v>
      </c>
      <c r="T260" s="54"/>
      <c r="U260" s="52"/>
      <c r="V260" s="54"/>
      <c r="W260" s="54"/>
      <c r="X260" s="54"/>
      <c r="Y260" s="54"/>
      <c r="Z260" s="63"/>
    </row>
    <row r="261" spans="17:26" customFormat="1" x14ac:dyDescent="0.2">
      <c r="Q261" s="54"/>
      <c r="R261" s="54"/>
      <c r="S261" s="56"/>
      <c r="T261" s="54"/>
      <c r="U261" s="52"/>
      <c r="V261" s="54"/>
      <c r="W261" s="54"/>
      <c r="X261" s="54"/>
      <c r="Y261" s="54"/>
      <c r="Z261" s="63"/>
    </row>
    <row r="262" spans="17:26" customFormat="1" x14ac:dyDescent="0.2">
      <c r="Q262" s="54"/>
      <c r="R262" s="54"/>
      <c r="S262" s="56" t="s">
        <v>183</v>
      </c>
      <c r="T262" s="54"/>
      <c r="U262" s="52"/>
      <c r="V262" s="54"/>
      <c r="W262" s="54"/>
      <c r="X262" s="54"/>
      <c r="Y262" s="54"/>
      <c r="Z262" s="63"/>
    </row>
    <row r="263" spans="17:26" customFormat="1" x14ac:dyDescent="0.2">
      <c r="Q263" s="54"/>
      <c r="R263" s="54"/>
      <c r="S263" s="56" t="s">
        <v>184</v>
      </c>
      <c r="T263" s="54"/>
      <c r="U263" s="52"/>
      <c r="V263" s="54"/>
      <c r="W263" s="54"/>
      <c r="X263" s="54"/>
      <c r="Y263" s="54"/>
      <c r="Z263" s="63"/>
    </row>
    <row r="264" spans="17:26" customFormat="1" x14ac:dyDescent="0.2">
      <c r="Q264" s="54"/>
      <c r="R264" s="54"/>
      <c r="S264" s="56" t="s">
        <v>185</v>
      </c>
      <c r="T264" s="54"/>
      <c r="U264" s="52"/>
      <c r="V264" s="54"/>
      <c r="W264" s="54"/>
      <c r="X264" s="54"/>
      <c r="Y264" s="54"/>
      <c r="Z264" s="63"/>
    </row>
    <row r="265" spans="17:26" customFormat="1" x14ac:dyDescent="0.2">
      <c r="Q265" s="54"/>
      <c r="R265" s="54"/>
      <c r="S265" s="56" t="s">
        <v>186</v>
      </c>
      <c r="T265" s="54"/>
      <c r="U265" s="52"/>
      <c r="V265" s="54"/>
      <c r="W265" s="54"/>
      <c r="X265" s="54"/>
      <c r="Y265" s="54"/>
      <c r="Z265" s="63"/>
    </row>
    <row r="266" spans="17:26" customFormat="1" x14ac:dyDescent="0.2">
      <c r="Q266" s="54"/>
      <c r="R266" s="54"/>
      <c r="S266" s="56"/>
      <c r="T266" s="54"/>
      <c r="U266" s="52"/>
      <c r="V266" s="54"/>
      <c r="W266" s="54"/>
      <c r="X266" s="54"/>
      <c r="Y266" s="54"/>
      <c r="Z266" s="63"/>
    </row>
    <row r="267" spans="17:26" customFormat="1" x14ac:dyDescent="0.2">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2">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2">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2">
      <c r="Q270" s="54"/>
      <c r="R270" s="54"/>
      <c r="S270" s="56" t="str">
        <f>IF(B95="NOT TO","Special Education Programs.","")</f>
        <v>Special Education Programs.</v>
      </c>
      <c r="T270" s="54"/>
      <c r="U270" s="65"/>
      <c r="V270" s="54"/>
      <c r="W270" s="54"/>
      <c r="X270" s="54"/>
      <c r="Y270" s="54"/>
      <c r="Z270" s="63"/>
    </row>
    <row r="271" spans="17:26" customFormat="1" x14ac:dyDescent="0.2">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2">
      <c r="Q272" s="54"/>
      <c r="R272" s="54"/>
      <c r="S272" s="84" t="str">
        <f>IF(B95="TO","This amount is","" )</f>
        <v/>
      </c>
      <c r="T272" s="84"/>
      <c r="U272" s="52"/>
      <c r="V272" s="84" t="str">
        <f>IF(B95="TO","percent of the total amount you proposed for Other","")</f>
        <v/>
      </c>
      <c r="W272" s="85"/>
      <c r="X272" s="85"/>
      <c r="Y272" s="85"/>
      <c r="Z272" s="54"/>
    </row>
    <row r="273" spans="17:26" customFormat="1" x14ac:dyDescent="0.2">
      <c r="Q273" s="54"/>
      <c r="R273" s="54"/>
      <c r="S273" s="56" t="str">
        <f>IF(B95="TO","State-Level Activities.","")</f>
        <v/>
      </c>
      <c r="T273" s="56"/>
      <c r="U273" s="52"/>
      <c r="V273" s="56"/>
      <c r="W273" s="51"/>
      <c r="X273" s="51"/>
      <c r="Y273" s="51"/>
      <c r="Z273" s="54"/>
    </row>
    <row r="274" spans="17:26" customFormat="1" x14ac:dyDescent="0.2">
      <c r="Q274" s="54"/>
      <c r="R274" s="54"/>
      <c r="S274" s="56"/>
      <c r="T274" s="56"/>
      <c r="U274" s="31"/>
      <c r="V274" s="56"/>
      <c r="W274" s="51"/>
      <c r="X274" s="51"/>
      <c r="Y274" s="51"/>
      <c r="Z274" s="54"/>
    </row>
    <row r="275" spans="17:26" customFormat="1" x14ac:dyDescent="0.2">
      <c r="Q275" s="54"/>
      <c r="R275" s="54"/>
      <c r="S275" s="56" t="str">
        <f>IF(B95="TO","You must ensure that at least 10 percent of the funds set aside for Other ","")</f>
        <v/>
      </c>
      <c r="T275" s="54"/>
      <c r="U275" s="31"/>
      <c r="V275" s="54"/>
      <c r="W275" s="54"/>
      <c r="X275" s="54"/>
      <c r="Y275" s="54"/>
      <c r="Z275" s="54"/>
    </row>
    <row r="276" spans="17:26" customFormat="1" x14ac:dyDescent="0.2">
      <c r="Q276" s="54"/>
      <c r="R276" s="54"/>
      <c r="S276" s="56" t="str">
        <f>IF(B95="TO","State-Level Activities are used for the High Cost Fund.  No more than 5 percent ","")</f>
        <v/>
      </c>
      <c r="T276" s="54"/>
      <c r="U276" s="31"/>
      <c r="V276" s="54"/>
      <c r="W276" s="54"/>
      <c r="X276" s="54"/>
      <c r="Y276" s="54"/>
      <c r="Z276" s="54"/>
    </row>
    <row r="277" spans="17:26" customFormat="1" x14ac:dyDescent="0.2">
      <c r="Q277" s="50"/>
      <c r="R277" s="50"/>
      <c r="S277" s="51" t="str">
        <f>IF(B95="TO","of the funds used for the High Cost Fund may be used to support innovative","")</f>
        <v/>
      </c>
      <c r="T277" s="50"/>
      <c r="U277" s="31"/>
      <c r="V277" s="50"/>
      <c r="W277" s="50"/>
      <c r="X277" s="50"/>
      <c r="Y277" s="50"/>
      <c r="Z277" s="50"/>
    </row>
    <row r="278" spans="17:26" customFormat="1" x14ac:dyDescent="0.2">
      <c r="Q278" s="50"/>
      <c r="R278" s="50"/>
      <c r="S278" s="51" t="str">
        <f>IF(B95="TO","and effective ways for cost sharing.","")</f>
        <v/>
      </c>
      <c r="T278" s="50"/>
      <c r="U278" s="31"/>
      <c r="V278" s="50"/>
      <c r="W278" s="50"/>
      <c r="X278" s="50"/>
      <c r="Y278" s="50"/>
      <c r="Z278" s="50"/>
    </row>
  </sheetData>
  <sheetProtection selectLockedCells="1"/>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C4A14290-5A56-499E-A6AB-1E2A37B2CE6A}">
      <formula1>$U$1:$U$54</formula1>
    </dataValidation>
    <dataValidation type="list" allowBlank="1" showInputMessage="1" showErrorMessage="1" error="You must select &quot;Yes&quot; or &quot;No&quot; from the pull down menue." sqref="H91" xr:uid="{E8E6D263-A8C7-4778-9F2F-8D71DD286BEC}">
      <formula1>$J$92:$J$94</formula1>
    </dataValidation>
  </dataValidations>
  <pageMargins left="0.75" right="0.75" top="1" bottom="1" header="0.5" footer="0.5"/>
  <pageSetup scale="36" fitToHeight="0"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A8F92E6129FC4EAE94F476A4C5ED93" ma:contentTypeVersion="13" ma:contentTypeDescription="Create a new document." ma:contentTypeScope="" ma:versionID="7a0664fe0a45e1abac898cdc1e707e2f">
  <xsd:schema xmlns:xsd="http://www.w3.org/2001/XMLSchema" xmlns:xs="http://www.w3.org/2001/XMLSchema" xmlns:p="http://schemas.microsoft.com/office/2006/metadata/properties" xmlns:ns2="a8f4f48c-d55d-4625-8121-08fdad9dc02e" xmlns:ns3="c6fc4b64-e3e3-40bd-bd60-172a07027378" targetNamespace="http://schemas.microsoft.com/office/2006/metadata/properties" ma:root="true" ma:fieldsID="16e2afc48953794b433d2b19bb06bb29" ns2:_="" ns3:_="">
    <xsd:import namespace="a8f4f48c-d55d-4625-8121-08fdad9dc02e"/>
    <xsd:import namespace="c6fc4b64-e3e3-40bd-bd60-172a07027378"/>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4f48c-d55d-4625-8121-08fdad9dc02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fc4b64-e3e3-40bd-bd60-172a07027378"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9A17AE-FB74-40F7-961E-42B936EE5691}">
  <ds:schemaRefs>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 ds:uri="c6fc4b64-e3e3-40bd-bd60-172a07027378"/>
    <ds:schemaRef ds:uri="http://purl.org/dc/elements/1.1/"/>
    <ds:schemaRef ds:uri="http://schemas.openxmlformats.org/package/2006/metadata/core-properties"/>
    <ds:schemaRef ds:uri="a8f4f48c-d55d-4625-8121-08fdad9dc02e"/>
    <ds:schemaRef ds:uri="http://schemas.microsoft.com/office/2006/metadata/properties"/>
  </ds:schemaRefs>
</ds:datastoreItem>
</file>

<file path=customXml/itemProps2.xml><?xml version="1.0" encoding="utf-8"?>
<ds:datastoreItem xmlns:ds="http://schemas.openxmlformats.org/officeDocument/2006/customXml" ds:itemID="{5E270207-0BA7-41F5-984C-938578CB6095}">
  <ds:schemaRefs>
    <ds:schemaRef ds:uri="http://schemas.microsoft.com/sharepoint/v3/contenttype/forms"/>
  </ds:schemaRefs>
</ds:datastoreItem>
</file>

<file path=customXml/itemProps3.xml><?xml version="1.0" encoding="utf-8"?>
<ds:datastoreItem xmlns:ds="http://schemas.openxmlformats.org/officeDocument/2006/customXml" ds:itemID="{7782FFD7-2C47-4BB5-84A9-205D7B246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4f48c-d55d-4625-8121-08fdad9dc02e"/>
    <ds:schemaRef ds:uri="c6fc4b64-e3e3-40bd-bd60-172a07027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State-Level Activities</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Byrd, Steven</dc:creator>
  <cp:lastModifiedBy>Brad Starks</cp:lastModifiedBy>
  <cp:lastPrinted>2023-05-22T15:50:13Z</cp:lastPrinted>
  <dcterms:created xsi:type="dcterms:W3CDTF">2023-05-03T17:54:10Z</dcterms:created>
  <dcterms:modified xsi:type="dcterms:W3CDTF">2023-09-19T20:21:54Z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0x0101002BA8F92E6129FC4EAE94F476A4C5ED93</vt:lpwstr>
  </property>
</Properties>
</file>