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C:\Users\lpofelskirosa\Downloads\"/>
    </mc:Choice>
  </mc:AlternateContent>
  <xr:revisionPtr revIDLastSave="0" documentId="8_{036044B0-F4DE-4215-8251-5E236AB62A12}" xr6:coauthVersionLast="36" xr6:coauthVersionMax="36" xr10:uidLastSave="{00000000-0000-0000-0000-000000000000}"/>
  <bookViews>
    <workbookView xWindow="0" yWindow="0" windowWidth="28800" windowHeight="11325" xr2:uid="{01F91A08-278B-45C6-8238-FC532536505A}"/>
  </bookViews>
  <sheets>
    <sheet name="ProposedUse" sheetId="1" r:id="rId1"/>
  </sheets>
  <externalReferences>
    <externalReference r:id="rId2"/>
  </externalReferences>
  <definedNames>
    <definedName name="admin">'[1]Admin Maximums'!$A$4:$T$61</definedName>
    <definedName name="admin_year">'[1]Admin Maximums'!$A$3:$T$3</definedName>
    <definedName name="fund_table">'[1]Prior Year Funding Levels'!$A$2:$AB$62</definedName>
    <definedName name="other">'[1]Other Activities Maxmiums'!$A$5:$BZ$61</definedName>
    <definedName name="other_label">'[1]Other Activities Maxmiums'!$A$2:$BZ$2</definedName>
    <definedName name="year_row">'[1]Prior Year Funding Levels'!$A$1:$AB$1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V227" i="1" s="1"/>
  <c r="B2" i="1"/>
  <c r="I3" i="1" s="1"/>
  <c r="I5" i="1" s="1"/>
  <c r="E111" i="1" l="1"/>
  <c r="J110" i="1" s="1"/>
  <c r="H96" i="1"/>
  <c r="J98" i="1" s="1"/>
  <c r="J47" i="1"/>
  <c r="J48" i="1" s="1"/>
  <c r="J64" i="1"/>
  <c r="J66" i="1"/>
  <c r="J165" i="1"/>
  <c r="J151" i="1"/>
  <c r="J142" i="1"/>
  <c r="J136" i="1"/>
  <c r="J130" i="1"/>
  <c r="J122" i="1"/>
  <c r="K139" i="1"/>
  <c r="K133" i="1"/>
  <c r="K113" i="1"/>
  <c r="K127" i="1"/>
  <c r="J113" i="1"/>
  <c r="K146" i="1"/>
  <c r="K156" i="1"/>
  <c r="I176" i="1"/>
  <c r="J156" i="1"/>
  <c r="J146" i="1"/>
  <c r="J139" i="1"/>
  <c r="J133" i="1"/>
  <c r="J127" i="1"/>
  <c r="K118" i="1"/>
  <c r="J118" i="1"/>
  <c r="K151" i="1"/>
  <c r="K136" i="1"/>
  <c r="K142" i="1"/>
  <c r="K130" i="1"/>
  <c r="K165" i="1"/>
  <c r="K122" i="1"/>
  <c r="Z271" i="1"/>
  <c r="S272" i="1"/>
  <c r="I9" i="1"/>
  <c r="D111" i="1"/>
  <c r="S267" i="1"/>
  <c r="V272" i="1"/>
  <c r="S268" i="1"/>
  <c r="S273" i="1"/>
  <c r="S269" i="1"/>
  <c r="S275" i="1"/>
  <c r="U269" i="1"/>
  <c r="S276" i="1"/>
  <c r="U230" i="1"/>
  <c r="S270" i="1"/>
  <c r="S277" i="1"/>
  <c r="A110" i="1"/>
  <c r="S271" i="1"/>
  <c r="Z257" i="1" l="1"/>
  <c r="I99" i="1"/>
  <c r="J99" i="1" s="1"/>
  <c r="J104" i="1" s="1"/>
  <c r="H13" i="1"/>
  <c r="Z216" i="1"/>
  <c r="X227" i="1" s="1"/>
  <c r="J11" i="1"/>
  <c r="J180" i="1"/>
  <c r="J176" i="1"/>
  <c r="J178" i="1" s="1"/>
  <c r="J100" i="1" l="1"/>
  <c r="K101" i="1"/>
  <c r="J101" i="1"/>
  <c r="J103" i="1"/>
  <c r="J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DD165F56-5E71-4A3D-8131-02CE7A3A341C}">
      <text>
        <r>
          <rPr>
            <b/>
            <sz val="8"/>
            <color indexed="81"/>
            <rFont val="Tahoma"/>
            <family val="2"/>
          </rPr>
          <t xml:space="preserve">See 20 U.S.C. 1411(e)(1)(A) and 1411(e)(3)(B)(i)
</t>
        </r>
      </text>
    </comment>
    <comment ref="B23" authorId="0" shapeId="0" xr:uid="{156D32DD-788B-467C-8565-F56898D54A9B}">
      <text>
        <r>
          <rPr>
            <b/>
            <sz val="8"/>
            <color indexed="81"/>
            <rFont val="Tahoma"/>
            <family val="2"/>
          </rPr>
          <t xml:space="preserve">See 20 U.S.C. 1411(e)(1)(D)
</t>
        </r>
      </text>
    </comment>
    <comment ref="B27" authorId="0" shapeId="0" xr:uid="{31967C21-B8C7-4C27-AA4B-6030C0443001}">
      <text>
        <r>
          <rPr>
            <b/>
            <sz val="8"/>
            <color indexed="81"/>
            <rFont val="Tahoma"/>
            <family val="2"/>
          </rPr>
          <t>See 20 U.S.C. 1411(e)(6) and 1411(e)(1)(B)</t>
        </r>
        <r>
          <rPr>
            <sz val="8"/>
            <color indexed="81"/>
            <rFont val="Tahoma"/>
            <family val="2"/>
          </rPr>
          <t xml:space="preserve">
</t>
        </r>
      </text>
    </comment>
    <comment ref="C34" authorId="0" shapeId="0" xr:uid="{870B286D-651F-4AB4-BE19-22C75C32DB1B}">
      <text>
        <r>
          <rPr>
            <b/>
            <sz val="8"/>
            <color indexed="81"/>
            <rFont val="Tahoma"/>
            <family val="2"/>
          </rPr>
          <t>See 20 U.S.C. 1411(e)(2)(C)(i)</t>
        </r>
        <r>
          <rPr>
            <sz val="8"/>
            <color indexed="81"/>
            <rFont val="Tahoma"/>
            <family val="2"/>
          </rPr>
          <t xml:space="preserve">
</t>
        </r>
      </text>
    </comment>
    <comment ref="C37" authorId="0" shapeId="0" xr:uid="{B818BE05-CA93-4029-9243-F3BE55BB64BB}">
      <text>
        <r>
          <rPr>
            <b/>
            <sz val="8"/>
            <color indexed="81"/>
            <rFont val="Tahoma"/>
            <family val="2"/>
          </rPr>
          <t>See 20 U.S.C. 1411(e)(2)(C)(iii)</t>
        </r>
        <r>
          <rPr>
            <sz val="8"/>
            <color indexed="81"/>
            <rFont val="Tahoma"/>
            <family val="2"/>
          </rPr>
          <t xml:space="preserve">
</t>
        </r>
      </text>
    </comment>
    <comment ref="C41" authorId="0" shapeId="0" xr:uid="{9BEE47F7-8F8C-465A-A7CE-ECC975D8D648}">
      <text>
        <r>
          <rPr>
            <b/>
            <sz val="8"/>
            <color indexed="81"/>
            <rFont val="Tahoma"/>
            <family val="2"/>
          </rPr>
          <t>See 20 U.S.C. 1411(e)(2)(C)(vii)</t>
        </r>
        <r>
          <rPr>
            <sz val="8"/>
            <color indexed="81"/>
            <rFont val="Tahoma"/>
            <family val="2"/>
          </rPr>
          <t xml:space="preserve">
</t>
        </r>
      </text>
    </comment>
    <comment ref="C43" authorId="0" shapeId="0" xr:uid="{D2EFFD71-5DD1-492B-AAAE-D7E0534415AE}">
      <text>
        <r>
          <rPr>
            <b/>
            <sz val="8"/>
            <color indexed="81"/>
            <rFont val="Tahoma"/>
            <family val="2"/>
          </rPr>
          <t>See 20 U.S.C. 1411(e)(2)(C)(viii)</t>
        </r>
        <r>
          <rPr>
            <sz val="8"/>
            <color indexed="81"/>
            <rFont val="Tahoma"/>
            <family val="2"/>
          </rPr>
          <t xml:space="preserve">
</t>
        </r>
      </text>
    </comment>
    <comment ref="B50" authorId="0" shapeId="0" xr:uid="{C62DC7F5-903D-40A8-BAEF-2530406F54E9}">
      <text>
        <r>
          <rPr>
            <b/>
            <sz val="8"/>
            <color indexed="81"/>
            <rFont val="Tahoma"/>
            <family val="2"/>
          </rPr>
          <t xml:space="preserve">See 20 U.S.C. 1411(e)(7)
</t>
        </r>
      </text>
    </comment>
    <comment ref="A70" authorId="0" shapeId="0" xr:uid="{4A025628-60F5-4D65-90F0-29AAF0D0448E}">
      <text>
        <r>
          <rPr>
            <b/>
            <sz val="8"/>
            <color indexed="81"/>
            <rFont val="Tahoma"/>
            <family val="2"/>
          </rPr>
          <t>See 20 U.S.C. 1411(e)(2)(A)(i)</t>
        </r>
        <r>
          <rPr>
            <sz val="8"/>
            <color indexed="81"/>
            <rFont val="Tahoma"/>
            <family val="2"/>
          </rPr>
          <t xml:space="preserve">
</t>
        </r>
      </text>
    </comment>
    <comment ref="A76" authorId="0" shapeId="0" xr:uid="{459AB355-213E-46D0-A315-F8CBFB3B1561}">
      <text>
        <r>
          <rPr>
            <b/>
            <sz val="8"/>
            <color indexed="81"/>
            <rFont val="Tahoma"/>
            <family val="2"/>
          </rPr>
          <t>See 20 U.S.C. 1411(e)(2)(A)(i) and 20 U.S.C. 1411(e)(2)(A)(iii)(I)</t>
        </r>
        <r>
          <rPr>
            <sz val="8"/>
            <color indexed="81"/>
            <rFont val="Tahoma"/>
            <family val="2"/>
          </rPr>
          <t xml:space="preserve">
</t>
        </r>
      </text>
    </comment>
    <comment ref="A80" authorId="0" shapeId="0" xr:uid="{0F862BC9-5C1B-42BA-B7E5-7CFDC21352CE}">
      <text>
        <r>
          <rPr>
            <b/>
            <sz val="8"/>
            <color indexed="81"/>
            <rFont val="Tahoma"/>
            <family val="2"/>
          </rPr>
          <t>See 20 U.S.C. 1411(e)(2)(A)(ii)</t>
        </r>
        <r>
          <rPr>
            <sz val="8"/>
            <color indexed="81"/>
            <rFont val="Tahoma"/>
            <family val="2"/>
          </rPr>
          <t xml:space="preserve">
</t>
        </r>
      </text>
    </comment>
    <comment ref="A86" authorId="0" shapeId="0" xr:uid="{BE2991EC-4DA1-4C90-B161-B9747BF9917F}">
      <text>
        <r>
          <rPr>
            <b/>
            <sz val="8"/>
            <color indexed="81"/>
            <rFont val="Tahoma"/>
            <family val="2"/>
          </rPr>
          <t>See 20 U.S.C. 1411(e)(2)(A)(ii) and 20 U.S.C. 1411(e)(2)(A)(iii)(II)</t>
        </r>
        <r>
          <rPr>
            <sz val="8"/>
            <color indexed="81"/>
            <rFont val="Tahoma"/>
            <family val="2"/>
          </rPr>
          <t xml:space="preserve">
</t>
        </r>
      </text>
    </comment>
    <comment ref="A91" authorId="0" shapeId="0" xr:uid="{FC31DC72-F6E7-49E2-A220-0BEADC0F607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29AC787E-C4A5-4554-8D82-EB655B8898AA}">
      <text>
        <r>
          <rPr>
            <b/>
            <sz val="8"/>
            <color indexed="81"/>
            <rFont val="Tahoma"/>
            <family val="2"/>
          </rPr>
          <t>See 20 U.S.C. 1411(e)(2)(B)(i)</t>
        </r>
        <r>
          <rPr>
            <sz val="8"/>
            <color indexed="81"/>
            <rFont val="Tahoma"/>
            <family val="2"/>
          </rPr>
          <t xml:space="preserve">
</t>
        </r>
      </text>
    </comment>
    <comment ref="C118" authorId="0" shapeId="0" xr:uid="{7F87DA02-EE4C-46DD-A78E-EEC5E7EB7514}">
      <text>
        <r>
          <rPr>
            <b/>
            <sz val="8"/>
            <color indexed="81"/>
            <rFont val="Tahoma"/>
            <family val="2"/>
          </rPr>
          <t>See 20 U.S.C. 1411(e)(2)(B)(ii)</t>
        </r>
        <r>
          <rPr>
            <sz val="8"/>
            <color indexed="81"/>
            <rFont val="Tahoma"/>
            <family val="2"/>
          </rPr>
          <t xml:space="preserve">
</t>
        </r>
      </text>
    </comment>
    <comment ref="C124" authorId="0" shapeId="0" xr:uid="{68512B66-D895-4A3C-A41C-3487F344C4EA}">
      <text>
        <r>
          <rPr>
            <b/>
            <sz val="8"/>
            <color indexed="81"/>
            <rFont val="Tahoma"/>
            <family val="2"/>
          </rPr>
          <t>See 20 U.S.C. 1411(e)(2)(C)(i)</t>
        </r>
        <r>
          <rPr>
            <sz val="8"/>
            <color indexed="81"/>
            <rFont val="Tahoma"/>
            <family val="2"/>
          </rPr>
          <t xml:space="preserve">
</t>
        </r>
      </text>
    </comment>
    <comment ref="C127" authorId="0" shapeId="0" xr:uid="{55F477BD-047A-42FE-90B4-EC4E754F3D09}">
      <text>
        <r>
          <rPr>
            <b/>
            <sz val="8"/>
            <color indexed="81"/>
            <rFont val="Tahoma"/>
            <family val="2"/>
          </rPr>
          <t>See 20 U.S.C. 1411(e)(2)(C)(iii)</t>
        </r>
        <r>
          <rPr>
            <sz val="8"/>
            <color indexed="81"/>
            <rFont val="Tahoma"/>
            <family val="2"/>
          </rPr>
          <t xml:space="preserve">
</t>
        </r>
      </text>
    </comment>
    <comment ref="C131" authorId="0" shapeId="0" xr:uid="{6B538080-0E31-470A-A96C-38859304F38D}">
      <text>
        <r>
          <rPr>
            <b/>
            <sz val="8"/>
            <color indexed="81"/>
            <rFont val="Tahoma"/>
            <family val="2"/>
          </rPr>
          <t>See 20 U.S.C. 1411(e)(2)(C)(vii)</t>
        </r>
        <r>
          <rPr>
            <sz val="8"/>
            <color indexed="81"/>
            <rFont val="Tahoma"/>
            <family val="2"/>
          </rPr>
          <t xml:space="preserve">
</t>
        </r>
      </text>
    </comment>
    <comment ref="C133" authorId="0" shapeId="0" xr:uid="{A0599085-CAF6-46D4-B318-0DEBCA81B82F}">
      <text>
        <r>
          <rPr>
            <b/>
            <sz val="8"/>
            <color indexed="81"/>
            <rFont val="Tahoma"/>
            <family val="2"/>
          </rPr>
          <t>See 20 U.S.C. 1411(e)(2)(C)(viii)</t>
        </r>
        <r>
          <rPr>
            <sz val="8"/>
            <color indexed="81"/>
            <rFont val="Tahoma"/>
            <family val="2"/>
          </rPr>
          <t xml:space="preserve">
</t>
        </r>
      </text>
    </comment>
    <comment ref="C136" authorId="0" shapeId="0" xr:uid="{93DF6DFB-3AD0-4C16-94ED-E57DA72F3DBF}">
      <text>
        <r>
          <rPr>
            <b/>
            <sz val="8"/>
            <color indexed="81"/>
            <rFont val="Tahoma"/>
            <family val="2"/>
          </rPr>
          <t>See 20 U.S.C. 1411(e)(2)(C)(ii)</t>
        </r>
        <r>
          <rPr>
            <sz val="8"/>
            <color indexed="81"/>
            <rFont val="Tahoma"/>
            <family val="2"/>
          </rPr>
          <t xml:space="preserve">
</t>
        </r>
      </text>
    </comment>
    <comment ref="C139" authorId="0" shapeId="0" xr:uid="{CC49814C-E837-4264-9B8C-CDBE0621262F}">
      <text>
        <r>
          <rPr>
            <b/>
            <sz val="8"/>
            <color indexed="81"/>
            <rFont val="Tahoma"/>
            <family val="2"/>
          </rPr>
          <t>See 20 U.S.C. 1411(e)(2)(C)(iv)</t>
        </r>
        <r>
          <rPr>
            <sz val="8"/>
            <color indexed="81"/>
            <rFont val="Tahoma"/>
            <family val="2"/>
          </rPr>
          <t xml:space="preserve">
</t>
        </r>
      </text>
    </comment>
    <comment ref="C142" authorId="0" shapeId="0" xr:uid="{EBD7D32D-2FE2-4176-9BD8-41279B5C4162}">
      <text>
        <r>
          <rPr>
            <b/>
            <sz val="8"/>
            <color indexed="81"/>
            <rFont val="Tahoma"/>
            <family val="2"/>
          </rPr>
          <t>See 20 U.S.C. 1411(e)(2)(C)(v)</t>
        </r>
        <r>
          <rPr>
            <sz val="8"/>
            <color indexed="81"/>
            <rFont val="Tahoma"/>
            <family val="2"/>
          </rPr>
          <t xml:space="preserve">
</t>
        </r>
      </text>
    </comment>
    <comment ref="C146" authorId="0" shapeId="0" xr:uid="{15072344-BFEE-490D-8890-5A7886B773D2}">
      <text>
        <r>
          <rPr>
            <b/>
            <sz val="8"/>
            <color indexed="81"/>
            <rFont val="Tahoma"/>
            <family val="2"/>
          </rPr>
          <t>See 20 U.S.C. 1411(e)(2)(C)(vi)</t>
        </r>
        <r>
          <rPr>
            <sz val="8"/>
            <color indexed="81"/>
            <rFont val="Tahoma"/>
            <family val="2"/>
          </rPr>
          <t xml:space="preserve">
</t>
        </r>
      </text>
    </comment>
    <comment ref="C150" authorId="0" shapeId="0" xr:uid="{A0183742-9795-4312-A019-D3ED18A7A08A}">
      <text>
        <r>
          <rPr>
            <b/>
            <sz val="8"/>
            <color indexed="81"/>
            <rFont val="Tahoma"/>
            <family val="2"/>
          </rPr>
          <t>See 20 U.S.C. 1411(e)(2)(C)(ix)</t>
        </r>
        <r>
          <rPr>
            <sz val="8"/>
            <color indexed="81"/>
            <rFont val="Tahoma"/>
            <family val="2"/>
          </rPr>
          <t xml:space="preserve">
</t>
        </r>
      </text>
    </comment>
    <comment ref="C155" authorId="0" shapeId="0" xr:uid="{179D1F39-F5B9-44ED-85B2-78E5728463C0}">
      <text>
        <r>
          <rPr>
            <b/>
            <sz val="8"/>
            <color indexed="81"/>
            <rFont val="Tahoma"/>
            <family val="2"/>
          </rPr>
          <t>See 20 U.S.C. 1411(e)(2)(C)(x)</t>
        </r>
        <r>
          <rPr>
            <sz val="8"/>
            <color indexed="81"/>
            <rFont val="Tahoma"/>
            <family val="2"/>
          </rPr>
          <t xml:space="preserve">
</t>
        </r>
      </text>
    </comment>
    <comment ref="C161" authorId="0" shapeId="0" xr:uid="{2972FD4B-48B2-4234-865F-8179942BDD30}">
      <text>
        <r>
          <rPr>
            <b/>
            <sz val="8"/>
            <color indexed="81"/>
            <rFont val="Tahoma"/>
            <family val="2"/>
          </rPr>
          <t>See 20 U.S.C. 1411(e)(2)(C)(xi)</t>
        </r>
        <r>
          <rPr>
            <sz val="8"/>
            <color indexed="81"/>
            <rFont val="Tahoma"/>
            <family val="2"/>
          </rPr>
          <t xml:space="preserve">
</t>
        </r>
      </text>
    </comment>
    <comment ref="C185" authorId="0" shapeId="0" xr:uid="{AE520942-CE10-467B-89D0-7FB0A8B333BE}">
      <text>
        <r>
          <rPr>
            <b/>
            <sz val="8"/>
            <color indexed="81"/>
            <rFont val="Tahoma"/>
            <family val="2"/>
          </rPr>
          <t>See 20 U.S.C. 1411(e)(3)(A)(i)(I)</t>
        </r>
        <r>
          <rPr>
            <sz val="8"/>
            <color indexed="81"/>
            <rFont val="Tahoma"/>
            <family val="2"/>
          </rPr>
          <t xml:space="preserve">
</t>
        </r>
      </text>
    </comment>
    <comment ref="C189" authorId="0" shapeId="0" xr:uid="{BFEA44CE-1DF6-4EDA-8D76-ECB5FC3C0343}">
      <text>
        <r>
          <rPr>
            <b/>
            <sz val="8"/>
            <color indexed="81"/>
            <rFont val="Tahoma"/>
            <family val="2"/>
          </rPr>
          <t>See 20 U.S.C. 1411(e)(3)(A)(i)(II) and 20 U.S.C. 1411(e)(3)(B)(ii)</t>
        </r>
        <r>
          <rPr>
            <sz val="8"/>
            <color indexed="81"/>
            <rFont val="Tahoma"/>
            <family val="2"/>
          </rPr>
          <t xml:space="preserve">
</t>
        </r>
      </text>
    </comment>
    <comment ref="C196" authorId="0" shapeId="0" xr:uid="{4857C0A9-4018-4638-AD70-B1C90B709F43}">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<sst xmlns="http://schemas.openxmlformats.org/spreadsheetml/2006/main" count="239" uniqueCount="187">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</sst>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249495514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289799014</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158144691</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1674227516</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227646895</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180852791</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50704435</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26986597</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914776771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489913816</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55728075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80751888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685734410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367859884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166200002</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151333527</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224377805</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261098707</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74492304</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280421634</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386446982</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538394404</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269506487</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163407374</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309109043</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102499989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110164970</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64583157</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492074559</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123832269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1030889058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481608933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43581273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600089218</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211080731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182457693</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585305592</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59532478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251437571</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50154692</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336705532</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1453587223</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164244780</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42020668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402665112</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313416568</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103388405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282087258</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44083846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8333320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20412716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6327246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170283484</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10526718</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102926488</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4498627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1196120</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3653350</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2553317</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26889396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3290204</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3520608</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1196120</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1196120</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14863424</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6497898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1196120</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1196120</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12178930</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6367316</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3132182</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2548668</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3915482</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4271585</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1499280</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4817572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7322036</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8911839</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4660746</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3013673</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5784770</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1196120</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1836183</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1380028</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1216480</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9319098</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2261860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19004979</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7073951</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1196120</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10403937</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3397117</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2935113</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9920060</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1196120</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4178990</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1196120</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5772247</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21252548</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2480661</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1196120</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6657624</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4927477</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2088274</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5083245</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1196120</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2120780</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row>
        <row r="60">
          <cell r="A60" t="str">
            <v>Freely Associated States</v>
          </cell>
          <cell r="O60">
            <v>0</v>
          </cell>
          <cell r="P60">
            <v>0</v>
          </cell>
          <cell r="Q60">
            <v>0</v>
          </cell>
          <cell r="R60">
            <v>0</v>
          </cell>
          <cell r="S60">
            <v>0</v>
          </cell>
          <cell r="T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2022 RPLA</v>
          </cell>
          <cell r="BO2" t="str">
            <v>2022 RPHA</v>
          </cell>
          <cell r="BP2" t="str">
            <v>2022 LA</v>
          </cell>
          <cell r="BQ2" t="str">
            <v>2022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24441057.009571292</v>
          </cell>
          <cell r="BO5">
            <v>23277197.15197267</v>
          </cell>
          <cell r="BP5">
            <v>22113337.29437403</v>
          </cell>
          <cell r="BQ5">
            <v>20829669.80139346</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4731428.9857095834</v>
          </cell>
          <cell r="BO6">
            <v>4506122.8435329376</v>
          </cell>
          <cell r="BP6">
            <v>4280816.7013562908</v>
          </cell>
          <cell r="BQ6">
            <v>4032317.5639448869</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23667296.374935403</v>
          </cell>
          <cell r="BO7">
            <v>22540282.261843238</v>
          </cell>
          <cell r="BP7">
            <v>21413268.148751069</v>
          </cell>
          <cell r="BQ7">
            <v>20170239.298102599</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15075745.418769497</v>
          </cell>
          <cell r="BO8">
            <v>14357852.779780475</v>
          </cell>
          <cell r="BP8">
            <v>13639960.140791453</v>
          </cell>
          <cell r="BQ8">
            <v>12848167.694214916</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164890690.02024135</v>
          </cell>
          <cell r="BO9">
            <v>157038752.40022999</v>
          </cell>
          <cell r="BP9">
            <v>149186814.78021839</v>
          </cell>
          <cell r="BQ9">
            <v>140526599.36518016</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20044729.563998912</v>
          </cell>
          <cell r="BO10">
            <v>19090218.632379908</v>
          </cell>
          <cell r="BP10">
            <v>18135707.700760912</v>
          </cell>
          <cell r="BQ10">
            <v>17082939.494507991</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17870217.606134191</v>
          </cell>
          <cell r="BO11">
            <v>17019254.862984948</v>
          </cell>
          <cell r="BP11">
            <v>16168292.119835703</v>
          </cell>
          <cell r="BQ11">
            <v>15229731.343822613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4336341.5332284141</v>
          </cell>
          <cell r="BO12">
            <v>4129849.0792651572</v>
          </cell>
          <cell r="BP12">
            <v>3923356.625301898</v>
          </cell>
          <cell r="BQ12">
            <v>3695607.8555786032</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2180325.2814846435</v>
          </cell>
          <cell r="BO13">
            <v>2076500.2680806143</v>
          </cell>
          <cell r="BP13">
            <v>1972675.2546765832</v>
          </cell>
          <cell r="BQ13">
            <v>1858162.5031671256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84630396.460139722</v>
          </cell>
          <cell r="BO14">
            <v>80600377.581085429</v>
          </cell>
          <cell r="BP14">
            <v>76570358.70203118</v>
          </cell>
          <cell r="BQ14">
            <v>72125490.020149082</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41606764.294734269</v>
          </cell>
          <cell r="BO15">
            <v>39625489.804508798</v>
          </cell>
          <cell r="BP15">
            <v>37644215.314283356</v>
          </cell>
          <cell r="BQ15">
            <v>35458988.595474139</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5365611.5336072864</v>
          </cell>
          <cell r="BO16">
            <v>5110106.222483132</v>
          </cell>
          <cell r="BP16">
            <v>4854600.9113589739</v>
          </cell>
          <cell r="BQ16">
            <v>4572793.9051007768</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7295296.5744395275</v>
          </cell>
          <cell r="BO17">
            <v>6947901.4994662181</v>
          </cell>
          <cell r="BP17">
            <v>6600506.4244929049</v>
          </cell>
          <cell r="BQ17">
            <v>6217350.5298606418</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68066507.116705894</v>
          </cell>
          <cell r="BO18">
            <v>64825244.87305326</v>
          </cell>
          <cell r="BP18">
            <v>61583982.629400589</v>
          </cell>
          <cell r="BQ18">
            <v>58009065.124309525</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34370809.489787742</v>
          </cell>
          <cell r="BO19">
            <v>32734104.275988325</v>
          </cell>
          <cell r="BP19">
            <v>31097399.062188912</v>
          </cell>
          <cell r="BQ19">
            <v>29292211.552001018</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16408532.089641862</v>
          </cell>
          <cell r="BO20">
            <v>15627173.418706536</v>
          </cell>
          <cell r="BP20">
            <v>14845814.747771211</v>
          </cell>
          <cell r="BQ20">
            <v>13984023.081283411</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14362643.270260155</v>
          </cell>
          <cell r="BO21">
            <v>13678707.876438243</v>
          </cell>
          <cell r="BP21">
            <v>12994772.482616328</v>
          </cell>
          <cell r="BQ21">
            <v>12240432.83715464</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21214624.92999744</v>
          </cell>
          <cell r="BO22">
            <v>20204404.695235658</v>
          </cell>
          <cell r="BP22">
            <v>19194184.460473876</v>
          </cell>
          <cell r="BQ22">
            <v>18079972.240120709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25442917.988064244</v>
          </cell>
          <cell r="BO23">
            <v>24231350.464823093</v>
          </cell>
          <cell r="BP23">
            <v>23019782.941581938</v>
          </cell>
          <cell r="BQ23">
            <v>21683496.759889446</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7354448.5127890697</v>
          </cell>
          <cell r="BO24">
            <v>7004236.6788467327</v>
          </cell>
          <cell r="BP24">
            <v>6654024.8449043985</v>
          </cell>
          <cell r="BQ24">
            <v>6267762.2343728859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26910769.663328011</v>
          </cell>
          <cell r="BO25">
            <v>25629304.441264782</v>
          </cell>
          <cell r="BP25">
            <v>24347839.219201539</v>
          </cell>
          <cell r="BQ25">
            <v>22934460.075477369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38152994.403469577</v>
          </cell>
          <cell r="BO26">
            <v>36336185.146161489</v>
          </cell>
          <cell r="BP26">
            <v>34519375.888853408</v>
          </cell>
          <cell r="BQ26">
            <v>32515544.440138914</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53838235.136105411</v>
          </cell>
          <cell r="BO27">
            <v>51274509.653433718</v>
          </cell>
          <cell r="BP27">
            <v>48710784.17076204</v>
          </cell>
          <cell r="BQ27">
            <v>45883149.003567837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25512753.687321141</v>
          </cell>
          <cell r="BO28">
            <v>24297860.654591579</v>
          </cell>
          <cell r="BP28">
            <v>23082967.621861994</v>
          </cell>
          <cell r="BQ28">
            <v>21743013.603015389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15994592.159297725</v>
          </cell>
          <cell r="BO29">
            <v>15232944.913616886</v>
          </cell>
          <cell r="BP29">
            <v>14471297.667936038</v>
          </cell>
          <cell r="BQ29">
            <v>13631246.519152587</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30530395.841136239</v>
          </cell>
          <cell r="BO30">
            <v>29076567.467748802</v>
          </cell>
          <cell r="BP30">
            <v>27622739.094361354</v>
          </cell>
          <cell r="BQ30">
            <v>26019253.751082301</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4939552.1532083927</v>
          </cell>
          <cell r="BO31">
            <v>4704335.3840079941</v>
          </cell>
          <cell r="BP31">
            <v>4469118.6148075927</v>
          </cell>
          <cell r="BQ31">
            <v>4209688.651264173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10035941.135050606</v>
          </cell>
          <cell r="BO32">
            <v>9558039.1762386747</v>
          </cell>
          <cell r="BP32">
            <v>9080137.2174267415</v>
          </cell>
          <cell r="BQ32">
            <v>8553040.0713628083</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8900547.2148819007</v>
          </cell>
          <cell r="BO33">
            <v>8476711.6332208551</v>
          </cell>
          <cell r="BP33">
            <v>8052876.0515598161</v>
          </cell>
          <cell r="BQ33">
            <v>7585410.8709414685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6378384.303659223</v>
          </cell>
          <cell r="BO34">
            <v>6074651.7177706892</v>
          </cell>
          <cell r="BP34">
            <v>5770919.1318821535</v>
          </cell>
          <cell r="BQ34">
            <v>5435920.3392710825</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48581354.420018792</v>
          </cell>
          <cell r="BO35">
            <v>46267956.590494081</v>
          </cell>
          <cell r="BP35">
            <v>43954558.760969393</v>
          </cell>
          <cell r="BQ35">
            <v>41403019.954381615</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12249436.419966973</v>
          </cell>
          <cell r="BO36">
            <v>11666129.923778072</v>
          </cell>
          <cell r="BP36">
            <v>11082823.427589172</v>
          </cell>
          <cell r="BQ36">
            <v>10439471.409978552</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102029029.47435543</v>
          </cell>
          <cell r="BO37">
            <v>97170504.261290923</v>
          </cell>
          <cell r="BP37">
            <v>92311979.048226416</v>
          </cell>
          <cell r="BQ37">
            <v>86953317.660329103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42053145.959261477</v>
          </cell>
          <cell r="BO38">
            <v>40050615.199296623</v>
          </cell>
          <cell r="BP38">
            <v>38048084.4393318</v>
          </cell>
          <cell r="BQ38">
            <v>35839413.332172617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3521057.3042497747</v>
          </cell>
          <cell r="BO39">
            <v>3353387.9088093084</v>
          </cell>
          <cell r="BP39">
            <v>3185718.5133688417</v>
          </cell>
          <cell r="BQ39">
            <v>3000789.2445316892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58827947.034288056</v>
          </cell>
          <cell r="BO40">
            <v>56026616.223131478</v>
          </cell>
          <cell r="BP40">
            <v>53225285.411974929</v>
          </cell>
          <cell r="BQ40">
            <v>50135585.843861908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19879830.452153519</v>
          </cell>
          <cell r="BO41">
            <v>18933171.859193828</v>
          </cell>
          <cell r="BP41">
            <v>17986513.266234137</v>
          </cell>
          <cell r="BQ41">
            <v>16942405.717718493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17333722.864513762</v>
          </cell>
          <cell r="BO42">
            <v>16508307.490013098</v>
          </cell>
          <cell r="BP42">
            <v>15682892.115512447</v>
          </cell>
          <cell r="BQ42">
            <v>14772508.552117595</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57409065.816258594</v>
          </cell>
          <cell r="BO43">
            <v>54675300.777389139</v>
          </cell>
          <cell r="BP43">
            <v>51941535.738519676</v>
          </cell>
          <cell r="BQ43">
            <v>48926357.157582961</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5877500.397400721</v>
          </cell>
          <cell r="BO44">
            <v>5597619.4260959243</v>
          </cell>
          <cell r="BP44">
            <v>5317738.4547911296</v>
          </cell>
          <cell r="BQ44">
            <v>5009046.5599533133</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23541501.458051011</v>
          </cell>
          <cell r="BO45">
            <v>22420477.579096191</v>
          </cell>
          <cell r="BP45">
            <v>21299453.700141378</v>
          </cell>
          <cell r="BQ45">
            <v>20063031.717826113</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4194495.2413448738</v>
          </cell>
          <cell r="BO46">
            <v>3994757.3727094042</v>
          </cell>
          <cell r="BP46">
            <v>3795019.5040739332</v>
          </cell>
          <cell r="BQ46">
            <v>3574720.6361212283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31344357.667295031</v>
          </cell>
          <cell r="BO47">
            <v>29851769.206947654</v>
          </cell>
          <cell r="BP47">
            <v>28359180.746600263</v>
          </cell>
          <cell r="BQ47">
            <v>26712945.356285274</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129509312.98009858</v>
          </cell>
          <cell r="BO48">
            <v>123342202.83818913</v>
          </cell>
          <cell r="BP48">
            <v>117175092.69627964</v>
          </cell>
          <cell r="BQ48">
            <v>110373140.75755236</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14335993.281348892</v>
          </cell>
          <cell r="BO49">
            <v>13653326.934617992</v>
          </cell>
          <cell r="BP49">
            <v>12970660.587887092</v>
          </cell>
          <cell r="BQ49">
            <v>12217720.62511671</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3394971.5170648717</v>
          </cell>
          <cell r="BO50">
            <v>3233306.2067284505</v>
          </cell>
          <cell r="BP50">
            <v>3071640.8963920269</v>
          </cell>
          <cell r="BQ50">
            <v>2893333.7726721135</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37855620.418003961</v>
          </cell>
          <cell r="BO51">
            <v>36052971.826670431</v>
          </cell>
          <cell r="BP51">
            <v>34250323.235336922</v>
          </cell>
          <cell r="BQ51">
            <v>32262110.150355633</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29748531.953587297</v>
          </cell>
          <cell r="BO52">
            <v>28331935.193892658</v>
          </cell>
          <cell r="BP52">
            <v>26915338.434198041</v>
          </cell>
          <cell r="BQ52">
            <v>25352917.323778827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10207292.172980199</v>
          </cell>
          <cell r="BO53">
            <v>9721230.640933523</v>
          </cell>
          <cell r="BP53">
            <v>9235169.1088868491</v>
          </cell>
          <cell r="BQ53">
            <v>8699072.4438089654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27980297.425493747</v>
          </cell>
          <cell r="BO54">
            <v>26647902.309994049</v>
          </cell>
          <cell r="BP54">
            <v>25315507.194494344</v>
          </cell>
          <cell r="BQ54">
            <v>23845955.438407499</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3561661.4860035479</v>
          </cell>
          <cell r="BO55">
            <v>3392058.5580986189</v>
          </cell>
          <cell r="BP55">
            <v>3222455.6301936889</v>
          </cell>
          <cell r="BQ55">
            <v>3035393.7912235828</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14467295.050990229</v>
          </cell>
          <cell r="BO59">
            <v>13778376.239038324</v>
          </cell>
          <cell r="BP59">
            <v>13089457.427086402</v>
          </cell>
          <cell r="BQ59">
            <v>12329621.37085356</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1257996.991128956</v>
          </cell>
          <cell r="BO60">
            <v>1198092.3725037675</v>
          </cell>
          <cell r="BP60">
            <v>1138187.7538785792</v>
          </cell>
          <cell r="BQ60">
            <v>1072116.5588747291</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2DAD-0902-46B3-83D3-5F2EDD0FC76F}">
  <dimension ref="A1:Z278"/>
  <sheetViews>
    <sheetView showGridLines="0" tabSelected="1" topLeftCell="A79" workbookViewId="0">
      <selection activeCell="B94" sqref="B94:F94"/>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hidden="1" customWidth="1"/>
    <col min="11" max="11" width="0" hidden="1" customWidth="1"/>
    <col min="12" max="12" width="9.5703125" hidden="1" customWidth="1"/>
    <col min="13" max="14" width="0" hidden="1" customWidth="1"/>
    <col min="15" max="15" width="11.28515625" hidden="1" customWidth="1"/>
    <col min="16" max="16" width="12.7109375" hidden="1" customWidth="1"/>
    <col min="17" max="17" width="6.42578125" hidden="1" customWidth="1"/>
    <col min="18" max="18" width="5.42578125" hidden="1" customWidth="1"/>
    <col min="19" max="19" width="5.28515625" hidden="1" customWidth="1"/>
    <col min="20" max="20" width="12.7109375" hidden="1" customWidth="1"/>
    <col min="21" max="21" width="12.42578125" style="31" hidden="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23</v>
      </c>
      <c r="B1" s="67"/>
      <c r="C1" s="67"/>
      <c r="D1" s="67"/>
      <c r="E1" s="67"/>
      <c r="F1" s="1" t="s">
        <v>1</v>
      </c>
      <c r="G1" s="2" t="s">
        <v>2</v>
      </c>
      <c r="H1" s="3">
        <v>2022</v>
      </c>
      <c r="I1" s="4"/>
      <c r="J1" s="4"/>
      <c r="K1" s="4"/>
      <c r="L1" s="4"/>
      <c r="M1" s="4"/>
      <c r="N1" s="4"/>
      <c r="O1" s="4"/>
      <c r="P1" s="4"/>
      <c r="T1" s="5"/>
      <c r="U1" s="5" t="s">
        <v>0</v>
      </c>
      <c r="V1" s="5"/>
    </row>
    <row r="2" spans="1:22" x14ac:dyDescent="0.25">
      <c r="A2" s="6"/>
      <c r="B2" s="7">
        <f>VLOOKUP($A1,fund_table,MATCH($H$1,year_row,0),0)</f>
        <v>65862888</v>
      </c>
      <c r="C2" s="8"/>
      <c r="D2" s="7">
        <f>VLOOKUP(A1,admin,MATCH(H1,admin_year,0),0)</f>
        <v>1196120</v>
      </c>
      <c r="E2" s="9">
        <f>VLOOKUP($A$1,other,MATCH($H$1&amp;" RPHA",other_label,0),0)</f>
        <v>6947901.4994662181</v>
      </c>
      <c r="F2" s="9">
        <f>VLOOKUP($A$1,other,MATCH($H$1&amp;" HA",other_label,0),0)</f>
        <v>6217350.5298606418</v>
      </c>
      <c r="G2" s="8">
        <f>VLOOKUP($A$1,other,MATCH($H$1&amp;" RPLA",other_label,0),0)</f>
        <v>7295296.5744395275</v>
      </c>
      <c r="H2" s="8">
        <f>VLOOKUP($A$1,other,MATCH($H$1&amp;" LA",other_label,0),0)</f>
        <v>6600506.4244929049</v>
      </c>
      <c r="I2" s="10">
        <f>VLOOKUP(A1,admin,MATCH(2004,admin_year,0),0)</f>
        <v>800000</v>
      </c>
      <c r="J2" s="11"/>
      <c r="K2" s="4"/>
      <c r="L2" s="4"/>
      <c r="M2" s="4"/>
      <c r="N2" s="4"/>
      <c r="O2" s="4"/>
      <c r="P2" s="4"/>
      <c r="T2" s="5"/>
      <c r="U2" s="5" t="s">
        <v>3</v>
      </c>
      <c r="V2" s="5"/>
    </row>
    <row r="3" spans="1:22" x14ac:dyDescent="0.25">
      <c r="A3" s="68" t="s">
        <v>4</v>
      </c>
      <c r="B3" s="68"/>
      <c r="C3" s="68"/>
      <c r="D3" s="68"/>
      <c r="E3" s="68"/>
      <c r="F3" s="68"/>
      <c r="G3" s="12"/>
      <c r="H3" s="13"/>
      <c r="I3" s="14">
        <f>B2</f>
        <v>65862888</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69" t="s">
        <v>7</v>
      </c>
      <c r="B5" s="69"/>
      <c r="C5" s="69"/>
      <c r="D5" s="69"/>
      <c r="E5" s="69"/>
      <c r="F5" s="69"/>
      <c r="G5" s="2"/>
      <c r="H5" s="4"/>
      <c r="I5" s="16">
        <f>SUM(I3:I3)</f>
        <v>65862888</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0" t="s">
        <v>14</v>
      </c>
      <c r="B9" s="70"/>
      <c r="C9" s="70"/>
      <c r="D9" s="70"/>
      <c r="E9" s="70"/>
      <c r="F9" s="70"/>
      <c r="G9" s="17" t="s">
        <v>15</v>
      </c>
      <c r="H9" s="4"/>
      <c r="I9" s="16">
        <f>D2</f>
        <v>1196120</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0" t="s">
        <v>18</v>
      </c>
      <c r="B11" s="70"/>
      <c r="C11" s="70"/>
      <c r="D11" s="70"/>
      <c r="E11" s="70"/>
      <c r="F11" s="70"/>
      <c r="G11" s="2"/>
      <c r="H11" s="4"/>
      <c r="I11" s="19">
        <v>900000</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5">
      <c r="A14" s="69" t="s">
        <v>22</v>
      </c>
      <c r="B14" s="69"/>
      <c r="C14" s="69"/>
      <c r="D14" s="69"/>
      <c r="E14" s="69"/>
      <c r="F14" s="69"/>
      <c r="G14" s="2"/>
      <c r="H14" s="4"/>
      <c r="I14" s="21"/>
      <c r="J14" s="4"/>
      <c r="K14" s="4"/>
      <c r="L14" s="4"/>
      <c r="M14" s="4"/>
      <c r="N14" s="4"/>
      <c r="O14" s="4"/>
      <c r="P14" s="4"/>
      <c r="T14" s="5"/>
      <c r="U14" s="5" t="s">
        <v>23</v>
      </c>
      <c r="V14" s="5"/>
    </row>
    <row r="15" spans="1:22" x14ac:dyDescent="0.25">
      <c r="A15" s="69" t="s">
        <v>24</v>
      </c>
      <c r="B15" s="69"/>
      <c r="C15" s="69"/>
      <c r="D15" s="69"/>
      <c r="E15" s="69"/>
      <c r="F15" s="69"/>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2" t="s">
        <v>27</v>
      </c>
      <c r="C17" s="72"/>
      <c r="D17" s="72"/>
      <c r="E17" s="72"/>
      <c r="F17" s="72"/>
      <c r="G17" s="22"/>
      <c r="H17" s="4"/>
      <c r="I17" s="4"/>
      <c r="J17" s="4"/>
      <c r="K17" s="4"/>
      <c r="L17" s="4"/>
      <c r="M17" s="4"/>
      <c r="N17" s="4"/>
      <c r="O17" s="4"/>
      <c r="P17" s="4"/>
      <c r="T17" s="5"/>
      <c r="U17" s="5" t="s">
        <v>28</v>
      </c>
      <c r="V17" s="5"/>
    </row>
    <row r="18" spans="1:22" x14ac:dyDescent="0.25">
      <c r="A18" s="4"/>
      <c r="B18" s="72"/>
      <c r="C18" s="72"/>
      <c r="D18" s="72"/>
      <c r="E18" s="72"/>
      <c r="F18" s="72"/>
      <c r="G18" s="22"/>
      <c r="H18" s="4"/>
      <c r="I18" s="4"/>
      <c r="J18" s="4"/>
      <c r="K18" s="4"/>
      <c r="L18" s="4"/>
      <c r="M18" s="4"/>
      <c r="N18" s="4"/>
      <c r="O18" s="4"/>
      <c r="P18" s="4"/>
      <c r="T18" s="5"/>
      <c r="U18" s="5" t="s">
        <v>29</v>
      </c>
      <c r="V18" s="5"/>
    </row>
    <row r="19" spans="1:22" x14ac:dyDescent="0.25">
      <c r="A19" s="4"/>
      <c r="B19" s="72"/>
      <c r="C19" s="72"/>
      <c r="D19" s="72"/>
      <c r="E19" s="72"/>
      <c r="F19" s="72"/>
      <c r="G19" s="22"/>
      <c r="H19" s="4"/>
      <c r="I19" s="4"/>
      <c r="J19" s="4"/>
      <c r="K19" s="4"/>
      <c r="L19" s="4"/>
      <c r="M19" s="4"/>
      <c r="N19" s="4"/>
      <c r="O19" s="4"/>
      <c r="P19" s="4"/>
      <c r="T19" s="5"/>
      <c r="U19" s="5" t="s">
        <v>30</v>
      </c>
      <c r="V19" s="5"/>
    </row>
    <row r="20" spans="1:22" x14ac:dyDescent="0.25">
      <c r="A20" s="4"/>
      <c r="B20" s="72"/>
      <c r="C20" s="72"/>
      <c r="D20" s="72"/>
      <c r="E20" s="72"/>
      <c r="F20" s="72"/>
      <c r="G20" s="22"/>
      <c r="H20" s="4"/>
      <c r="I20" s="4"/>
      <c r="J20" s="4"/>
      <c r="K20" s="4"/>
      <c r="L20" s="4"/>
      <c r="M20" s="4"/>
      <c r="N20" s="4"/>
      <c r="O20" s="4"/>
      <c r="P20" s="4"/>
      <c r="T20" s="5"/>
      <c r="U20" s="5" t="s">
        <v>31</v>
      </c>
      <c r="V20" s="5"/>
    </row>
    <row r="21" spans="1:22" x14ac:dyDescent="0.25">
      <c r="A21" s="4"/>
      <c r="B21" s="72"/>
      <c r="C21" s="72"/>
      <c r="D21" s="72"/>
      <c r="E21" s="72"/>
      <c r="F21" s="72"/>
      <c r="G21" s="23" t="s">
        <v>32</v>
      </c>
      <c r="H21" s="24">
        <v>900000</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2" t="s">
        <v>35</v>
      </c>
      <c r="C23" s="72"/>
      <c r="D23" s="72"/>
      <c r="E23" s="72"/>
      <c r="F23" s="72"/>
      <c r="G23" s="2"/>
      <c r="H23" s="4"/>
      <c r="I23" s="4"/>
      <c r="J23" s="4"/>
      <c r="K23" s="4"/>
      <c r="L23" s="4"/>
      <c r="M23" s="4"/>
      <c r="N23" s="4"/>
      <c r="O23" s="4"/>
      <c r="P23" s="4"/>
      <c r="T23" s="5"/>
      <c r="U23" s="5" t="s">
        <v>36</v>
      </c>
      <c r="V23" s="5"/>
    </row>
    <row r="24" spans="1:22" x14ac:dyDescent="0.25">
      <c r="A24" s="4"/>
      <c r="B24" s="72"/>
      <c r="C24" s="72"/>
      <c r="D24" s="72"/>
      <c r="E24" s="72"/>
      <c r="F24" s="72"/>
      <c r="G24" s="23" t="s">
        <v>37</v>
      </c>
      <c r="H24" s="24">
        <v>0</v>
      </c>
      <c r="I24" s="4" t="str">
        <f>IF(SUM(H24:H24)&lt;&gt;ROUND(SUM(H24:H24),0),"WHOLE DOLLARS","")</f>
        <v/>
      </c>
      <c r="J24" s="4"/>
      <c r="K24" s="4"/>
      <c r="L24" s="4"/>
      <c r="M24" s="4"/>
      <c r="N24" s="4"/>
      <c r="O24" s="4"/>
      <c r="P24" s="4"/>
      <c r="T24" s="5"/>
      <c r="U24" s="5" t="s">
        <v>38</v>
      </c>
      <c r="V24" s="5"/>
    </row>
    <row r="25" spans="1:22" x14ac:dyDescent="0.25">
      <c r="A25" s="4"/>
      <c r="B25" s="25"/>
      <c r="C25" s="25"/>
      <c r="D25" s="25"/>
      <c r="E25" s="25"/>
      <c r="F25" s="25"/>
      <c r="G25" s="23"/>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73" t="s">
        <v>41</v>
      </c>
      <c r="C27" s="73"/>
      <c r="D27" s="73"/>
      <c r="E27" s="73"/>
      <c r="F27" s="73"/>
      <c r="G27" s="2"/>
      <c r="H27" s="4" t="s">
        <v>2</v>
      </c>
      <c r="I27" s="4"/>
      <c r="J27" s="4"/>
      <c r="K27" s="4"/>
      <c r="L27" s="4"/>
      <c r="M27" s="4"/>
      <c r="N27" s="4"/>
      <c r="O27" s="4"/>
      <c r="P27" s="4"/>
      <c r="T27" s="5"/>
      <c r="U27" s="5" t="s">
        <v>42</v>
      </c>
      <c r="V27" s="5"/>
    </row>
    <row r="28" spans="1:22" x14ac:dyDescent="0.25">
      <c r="A28" s="4"/>
      <c r="B28" s="73"/>
      <c r="C28" s="73"/>
      <c r="D28" s="73"/>
      <c r="E28" s="73"/>
      <c r="F28" s="73"/>
      <c r="G28" s="2"/>
      <c r="H28" s="4"/>
      <c r="I28" s="4"/>
      <c r="J28" s="4"/>
      <c r="K28" s="4"/>
      <c r="L28" s="4"/>
      <c r="M28" s="4"/>
      <c r="N28" s="4"/>
      <c r="O28" s="4"/>
      <c r="P28" s="4"/>
      <c r="T28" s="5"/>
      <c r="U28" s="5" t="s">
        <v>43</v>
      </c>
      <c r="V28" s="5"/>
    </row>
    <row r="29" spans="1:22" x14ac:dyDescent="0.25">
      <c r="A29" s="4"/>
      <c r="B29" s="73"/>
      <c r="C29" s="73"/>
      <c r="D29" s="73"/>
      <c r="E29" s="73"/>
      <c r="F29" s="73"/>
      <c r="G29" s="2"/>
      <c r="H29" s="4"/>
      <c r="I29" s="4"/>
      <c r="J29" s="4"/>
      <c r="K29" s="4"/>
      <c r="L29" s="4"/>
      <c r="M29" s="4"/>
      <c r="N29" s="4"/>
      <c r="O29" s="4"/>
      <c r="P29" s="4"/>
      <c r="T29" s="5"/>
      <c r="U29" s="5" t="s">
        <v>44</v>
      </c>
      <c r="V29" s="5"/>
    </row>
    <row r="30" spans="1:22" x14ac:dyDescent="0.25">
      <c r="A30" s="4"/>
      <c r="B30" s="73"/>
      <c r="C30" s="73"/>
      <c r="D30" s="73"/>
      <c r="E30" s="73"/>
      <c r="F30" s="73"/>
      <c r="G30" s="2"/>
      <c r="H30" s="4"/>
      <c r="I30" s="4"/>
      <c r="J30" s="4"/>
      <c r="K30" s="4"/>
      <c r="L30" s="4"/>
      <c r="M30" s="4"/>
      <c r="N30" s="4"/>
      <c r="O30" s="4"/>
      <c r="P30" s="4"/>
      <c r="T30" s="5"/>
      <c r="U30" s="5" t="s">
        <v>45</v>
      </c>
      <c r="V30" s="5"/>
    </row>
    <row r="31" spans="1:22" x14ac:dyDescent="0.25">
      <c r="A31" s="4"/>
      <c r="B31" s="73"/>
      <c r="C31" s="73"/>
      <c r="D31" s="73"/>
      <c r="E31" s="73"/>
      <c r="F31" s="73"/>
      <c r="G31" s="2"/>
      <c r="H31" s="27"/>
      <c r="I31" s="4"/>
      <c r="J31" s="4"/>
      <c r="K31" s="4"/>
      <c r="L31" s="4"/>
      <c r="M31" s="4"/>
      <c r="N31" s="4"/>
      <c r="O31" s="4"/>
      <c r="P31" s="4"/>
      <c r="T31" s="5"/>
      <c r="U31" s="5" t="s">
        <v>46</v>
      </c>
      <c r="V31" s="5"/>
    </row>
    <row r="32" spans="1:22" x14ac:dyDescent="0.25">
      <c r="A32" s="4"/>
      <c r="B32" s="74">
        <f>IF(AND((SUM(I11:I11)&gt;SUM(I2:I2)),((SUM(I11:I11)-SUM(I2:I2))&gt;0)),(SUM(I11:I11)-SUM(I2:I2)),0)</f>
        <v>100000</v>
      </c>
      <c r="C32" s="74"/>
      <c r="D32" s="74"/>
      <c r="E32" s="74"/>
      <c r="F32" s="74"/>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2" t="s">
        <v>49</v>
      </c>
      <c r="D34" s="72"/>
      <c r="E34" s="72"/>
      <c r="F34" s="72"/>
      <c r="G34" s="2"/>
      <c r="H34" s="4"/>
      <c r="I34" s="4"/>
      <c r="J34" s="4"/>
      <c r="K34" s="4"/>
      <c r="L34" s="4"/>
      <c r="M34" s="4"/>
      <c r="N34" s="4"/>
      <c r="O34" s="4"/>
      <c r="P34" s="4"/>
      <c r="T34" s="5"/>
      <c r="U34" s="5" t="s">
        <v>50</v>
      </c>
      <c r="V34" s="5"/>
    </row>
    <row r="35" spans="1:22" x14ac:dyDescent="0.25">
      <c r="A35" s="4"/>
      <c r="B35" s="4"/>
      <c r="C35" s="72"/>
      <c r="D35" s="72"/>
      <c r="E35" s="72"/>
      <c r="F35" s="72"/>
      <c r="G35" s="23" t="s">
        <v>51</v>
      </c>
      <c r="H35" s="24">
        <v>0</v>
      </c>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2" t="s">
        <v>54</v>
      </c>
      <c r="D37" s="72"/>
      <c r="E37" s="72"/>
      <c r="F37" s="72"/>
      <c r="G37" s="2"/>
      <c r="H37" s="4"/>
      <c r="I37" s="4"/>
      <c r="J37" s="4"/>
      <c r="K37" s="4"/>
      <c r="L37" s="4"/>
      <c r="M37" s="4"/>
      <c r="N37" s="4"/>
      <c r="O37" s="4"/>
      <c r="P37" s="4"/>
      <c r="T37" s="5"/>
      <c r="U37" s="5" t="s">
        <v>55</v>
      </c>
      <c r="V37" s="5"/>
    </row>
    <row r="38" spans="1:22" x14ac:dyDescent="0.25">
      <c r="A38" s="4"/>
      <c r="B38" s="4"/>
      <c r="C38" s="72"/>
      <c r="D38" s="72"/>
      <c r="E38" s="72"/>
      <c r="F38" s="72"/>
      <c r="G38" s="2"/>
      <c r="H38" s="4"/>
      <c r="I38" s="4"/>
      <c r="J38" s="4"/>
      <c r="K38" s="4"/>
      <c r="L38" s="4"/>
      <c r="M38" s="4"/>
      <c r="N38" s="4"/>
      <c r="O38" s="4"/>
      <c r="P38" s="4"/>
      <c r="T38" s="5"/>
      <c r="U38" s="5" t="s">
        <v>56</v>
      </c>
      <c r="V38" s="5"/>
    </row>
    <row r="39" spans="1:22" x14ac:dyDescent="0.25">
      <c r="A39" s="4"/>
      <c r="B39" s="4"/>
      <c r="C39" s="72"/>
      <c r="D39" s="72"/>
      <c r="E39" s="72"/>
      <c r="F39" s="72"/>
      <c r="G39" s="23" t="s">
        <v>57</v>
      </c>
      <c r="H39" s="24">
        <v>0</v>
      </c>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3" t="s">
        <v>61</v>
      </c>
      <c r="H41" s="24">
        <v>0</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3" t="s">
        <v>67</v>
      </c>
      <c r="H45" s="24">
        <v>0</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0" t="s">
        <v>70</v>
      </c>
      <c r="E47" s="70"/>
      <c r="F47" s="70"/>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3" t="s">
        <v>83</v>
      </c>
      <c r="H58" s="24">
        <v>0</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900000</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3"/>
      <c r="H63" s="26"/>
      <c r="I63" s="26"/>
      <c r="J63" s="75"/>
      <c r="K63" s="75"/>
      <c r="L63" s="75"/>
      <c r="M63" s="75"/>
      <c r="N63" s="75"/>
      <c r="O63" s="75"/>
      <c r="P63" s="75"/>
      <c r="T63" s="5"/>
      <c r="U63" s="30"/>
      <c r="V63" s="5"/>
    </row>
    <row r="64" spans="1:22" x14ac:dyDescent="0.25">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3"/>
      <c r="H65" s="26"/>
      <c r="I65" s="26"/>
      <c r="J65" s="75"/>
      <c r="K65" s="75"/>
      <c r="L65" s="75"/>
      <c r="M65" s="75"/>
      <c r="N65" s="75"/>
      <c r="O65" s="75"/>
      <c r="P65" s="75"/>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3"/>
      <c r="H72" s="26">
        <f xml:space="preserve"> (E2)</f>
        <v>6947901.4994662181</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3"/>
      <c r="H78" s="26">
        <f>(F2)</f>
        <v>6217350.5298606418</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3"/>
      <c r="H82" s="26">
        <f>(G2)</f>
        <v>7295296.5744395275</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3"/>
      <c r="H88" s="26">
        <f>(H2)</f>
        <v>6600506.4244929049</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0" t="s">
        <v>95</v>
      </c>
      <c r="C93" s="70"/>
      <c r="D93" s="70"/>
      <c r="E93" s="70"/>
      <c r="F93" s="70"/>
      <c r="G93" s="2"/>
      <c r="H93" s="21"/>
      <c r="I93" s="33"/>
      <c r="J93" s="34" t="s">
        <v>96</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NOT 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3"/>
      <c r="H96" s="26">
        <f>ROUND(IF(AND((B95="TO"),(I11&gt;850000)),H72,IF(AND((B95="NOT TO"),(I11&gt;850000)),H78,IF(AND((B95="TO"),(I11&lt;=850000)),H82,IF(AND((B95="NOT TO"),(I11&lt;=850000)),H88,"")))),0)</f>
        <v>6217351</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3"/>
      <c r="H98" s="15"/>
      <c r="I98" s="24">
        <v>5859690</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383155.42449290492</v>
      </c>
      <c r="J99" s="15" t="str">
        <f>IF(AND(((SUM(I11:I11)-850000)&lt;I99),((SUM(I11:I11)-850000)&gt;0)),"NOTE","")</f>
        <v>NOTE</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The amount that you have proposed to set aside for Administration is only</v>
      </c>
      <c r="K100" s="4"/>
      <c r="L100" s="4"/>
      <c r="M100" s="4"/>
      <c r="N100" s="4"/>
      <c r="O100" s="4"/>
      <c r="P100" s="4"/>
    </row>
    <row r="101" spans="1:16" customFormat="1" x14ac:dyDescent="0.25">
      <c r="A101" s="15"/>
      <c r="B101" s="15"/>
      <c r="C101" s="15"/>
      <c r="D101" s="15"/>
      <c r="E101" s="15"/>
      <c r="F101" s="15"/>
      <c r="G101" s="23"/>
      <c r="H101" s="15"/>
      <c r="I101" s="26"/>
      <c r="J101" s="38">
        <f>IF(J99="NOTE",(I11-850000),"")</f>
        <v>50000</v>
      </c>
      <c r="K101" s="39" t="str">
        <f>IF(J99="NOTE","more than $850,000.  If you were to reduce the amount"," ")</f>
        <v>more than $850,000.  If you were to reduce the amount</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that you set aside for Administration by that amount, the maximum amount</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that you could set aside for Other State-Level Activities would increase by</v>
      </c>
      <c r="K103" s="4"/>
      <c r="L103" s="4"/>
      <c r="M103" s="4"/>
      <c r="N103" s="4"/>
      <c r="O103" s="4"/>
      <c r="P103" s="4"/>
    </row>
    <row r="104" spans="1:16" customFormat="1" x14ac:dyDescent="0.25">
      <c r="A104" s="4"/>
      <c r="B104" s="4"/>
      <c r="C104" s="4"/>
      <c r="D104" s="4"/>
      <c r="E104" s="4"/>
      <c r="F104" s="4"/>
      <c r="G104" s="2"/>
      <c r="H104" s="4"/>
      <c r="I104" s="4"/>
      <c r="J104" s="26">
        <f>IF(J99="NOTE",I99," ")</f>
        <v>383155.42449290492</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77" t="str">
        <f>IF(B95="TO",ROUND((SUM(I98:I98)*0.1),0),"")</f>
        <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5859690</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3" t="s">
        <v>107</v>
      </c>
      <c r="H116" s="24">
        <v>240000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5619690</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3" t="s">
        <v>109</v>
      </c>
      <c r="H120" s="24">
        <v>475000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5144690</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3" t="s">
        <v>112</v>
      </c>
      <c r="H125" s="24">
        <v>2992290</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54</v>
      </c>
      <c r="D127" s="72"/>
      <c r="E127" s="72"/>
      <c r="F127" s="72"/>
      <c r="G127" s="2"/>
      <c r="H127" s="36">
        <f>SUM(H122:H122)-SUM(H125:H125)</f>
        <v>2152400</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4">
        <v>499550</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1652850</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4">
        <v>0</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1652850</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4">
        <v>385000</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1267850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4">
        <v>500000</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767850</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4">
        <v>0</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767850</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4">
        <v>0</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767850</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4">
        <v>155000</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612850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4">
        <v>375950</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236900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4">
        <v>236900</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4">
        <v>0</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5859690</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0</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4">
        <v>0</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9" t="s">
        <v>139</v>
      </c>
      <c r="E201" s="79"/>
      <c r="F201" s="79"/>
      <c r="G201" s="23"/>
      <c r="H201" s="47">
        <f>SUM(H187:H193)</f>
        <v>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Idaho</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-90000</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900000</v>
      </c>
    </row>
    <row r="216" spans="17:26" customFormat="1" x14ac:dyDescent="0.25">
      <c r="Q216" s="54"/>
      <c r="R216" s="54"/>
      <c r="S216" s="56" t="s">
        <v>148</v>
      </c>
      <c r="T216" s="56"/>
      <c r="U216" s="55"/>
      <c r="V216" s="56"/>
      <c r="W216" s="56"/>
      <c r="X216" s="56"/>
      <c r="Y216" s="56"/>
      <c r="Z216" s="57">
        <f>I9</f>
        <v>1196120</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1196120</v>
      </c>
      <c r="W227" s="60" t="s">
        <v>157</v>
      </c>
      <c r="X227" s="61">
        <f>Z216</f>
        <v>1196120</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100000</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-585969</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5859690</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6217351</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84" t="str">
        <f>IF(B95="TO","This amount is","" )</f>
        <v/>
      </c>
      <c r="T272" s="84"/>
      <c r="U272" s="52"/>
      <c r="V272" s="84" t="str">
        <f>IF(B95="TO","percent of the total amount you proposed for Other","")</f>
        <v/>
      </c>
      <c r="W272" s="85"/>
      <c r="X272" s="85"/>
      <c r="Y272" s="85"/>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6955DD3B-57BE-496A-9FB0-009F5D39CFCE}">
      <formula1>$U$1:$U$54</formula1>
    </dataValidation>
    <dataValidation type="list" allowBlank="1" showInputMessage="1" showErrorMessage="1" error="You must select &quot;Yes&quot; or &quot;No&quot; from the pull down menue." sqref="H91" xr:uid="{BCD7D6EC-FA99-42C2-95E6-5CE775CA840C}">
      <formula1>$J$92:$J$94</formula1>
    </dataValidation>
  </dataValidations>
  <pageMargins left="0.7" right="0.7" top="0.75" bottom="0.75" header="0.3" footer="0.3"/>
  <pageSetup scale="65" fitToHeight="0"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ProposedUse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Lisa Pofelski Rosa</cp:lastModifiedBy>
  <cp:lastPrinted>2022-05-20T20:38:48Z</cp:lastPrinted>
  <dcterms:created xsi:type="dcterms:W3CDTF">2022-04-29T14:19:54Z</dcterms:created>
  <dcterms:modified xsi:type="dcterms:W3CDTF">2022-05-27T17:18:22Z</dcterms:modified>
</cp:coreProperties>
</file>