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/>
  <mc:AlternateContent xmlns:mc="http://schemas.openxmlformats.org/markup-compatibility/2006">
    <mc:Choice Requires="x15">
      <x15ac:absPath xmlns:x15ac="http://schemas.microsoft.com/office/spreadsheetml/2010/11/ac" url="C:\Users\amccann\Desktop\Going Home In November\"/>
    </mc:Choice>
  </mc:AlternateContent>
  <xr:revisionPtr revIDLastSave="0" documentId="13_ncr:1_{041E1A09-71E4-4838-AE7C-998CBEEDBE68}" xr6:coauthVersionLast="36" xr6:coauthVersionMax="36" xr10:uidLastSave="{00000000-0000-0000-0000-000000000000}"/>
  <bookViews>
    <workbookView xWindow="0" yWindow="0" windowWidth="20490" windowHeight="7245" firstSheet="2" activeTab="2" xr2:uid="{00000000-000D-0000-FFFF-FFFF00000000}"/>
  </bookViews>
  <sheets>
    <sheet name="19-20 CSI Up A-Z original" sheetId="1" state="hidden" r:id="rId1"/>
    <sheet name="19-20 CSI Up A-Z with Stone" sheetId="3" state="hidden" r:id="rId2"/>
    <sheet name="20-21 Final Allocations" sheetId="7" r:id="rId3"/>
    <sheet name="19-20 CSI Up small-large" sheetId="2" state="hidden" r:id="rId4"/>
  </sheets>
  <definedNames>
    <definedName name="_xlnm._FilterDatabase" localSheetId="0" hidden="1">'19-20 CSI Up A-Z original'!$A$9:$P$9</definedName>
    <definedName name="_xlnm._FilterDatabase" localSheetId="1" hidden="1">'19-20 CSI Up A-Z with Stone'!$A$9:$P$9</definedName>
    <definedName name="_xlnm._FilterDatabase" localSheetId="3" hidden="1">'19-20 CSI Up small-large'!$A$9:$P$9</definedName>
    <definedName name="_xlnm._FilterDatabase" localSheetId="2" hidden="1">'20-21 Final Allocations'!$A$9:$L$37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3" l="1"/>
  <c r="N38" i="3"/>
  <c r="L38" i="3"/>
  <c r="J37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H16" i="3"/>
  <c r="H38" i="3"/>
  <c r="J15" i="3"/>
  <c r="J14" i="3"/>
  <c r="J13" i="3"/>
  <c r="J12" i="3"/>
  <c r="J11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J10" i="3"/>
  <c r="J16" i="3"/>
  <c r="J38" i="3"/>
  <c r="D4" i="3"/>
  <c r="D5" i="3"/>
  <c r="D6" i="3"/>
  <c r="N37" i="2"/>
  <c r="L37" i="2"/>
  <c r="J12" i="2"/>
  <c r="J36" i="2"/>
  <c r="J21" i="2"/>
  <c r="J30" i="2"/>
  <c r="J33" i="2"/>
  <c r="J31" i="2"/>
  <c r="J16" i="2"/>
  <c r="J28" i="2"/>
  <c r="J32" i="2"/>
  <c r="J26" i="2"/>
  <c r="J13" i="2"/>
  <c r="J23" i="2"/>
  <c r="J35" i="2"/>
  <c r="J25" i="2"/>
  <c r="J10" i="2"/>
  <c r="J19" i="2"/>
  <c r="J34" i="2"/>
  <c r="J18" i="2"/>
  <c r="J14" i="2"/>
  <c r="J15" i="2"/>
  <c r="H11" i="2"/>
  <c r="J29" i="2"/>
  <c r="J17" i="2"/>
  <c r="J20" i="2"/>
  <c r="J27" i="2"/>
  <c r="J24" i="2"/>
  <c r="J22" i="2"/>
  <c r="N37" i="1"/>
  <c r="L37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12" i="1"/>
  <c r="J31" i="1"/>
  <c r="J10" i="1"/>
  <c r="H16" i="1"/>
  <c r="J16" i="1"/>
  <c r="A11" i="1"/>
  <c r="J37" i="1"/>
  <c r="H37" i="1"/>
  <c r="D7" i="3"/>
  <c r="K30" i="3"/>
  <c r="M30" i="3"/>
  <c r="K28" i="3"/>
  <c r="M28" i="3"/>
  <c r="K24" i="3"/>
  <c r="M24" i="3"/>
  <c r="K20" i="3"/>
  <c r="M20" i="3"/>
  <c r="K31" i="3"/>
  <c r="M31" i="3"/>
  <c r="O31" i="3"/>
  <c r="K29" i="3"/>
  <c r="M29" i="3"/>
  <c r="K27" i="3"/>
  <c r="M27" i="3"/>
  <c r="K25" i="3"/>
  <c r="M25" i="3"/>
  <c r="K23" i="3"/>
  <c r="M23" i="3"/>
  <c r="K19" i="3"/>
  <c r="M19" i="3"/>
  <c r="K17" i="3"/>
  <c r="M17" i="3"/>
  <c r="K37" i="3"/>
  <c r="M37" i="3"/>
  <c r="K34" i="3"/>
  <c r="M34" i="3"/>
  <c r="K32" i="3"/>
  <c r="M32" i="3"/>
  <c r="K14" i="3"/>
  <c r="M14" i="3"/>
  <c r="K12" i="3"/>
  <c r="M12" i="3"/>
  <c r="K35" i="3"/>
  <c r="M35" i="3"/>
  <c r="K33" i="3"/>
  <c r="M33" i="3"/>
  <c r="K15" i="3"/>
  <c r="M15" i="3"/>
  <c r="K13" i="3"/>
  <c r="M13" i="3"/>
  <c r="K11" i="3"/>
  <c r="M11" i="3"/>
  <c r="K10" i="3"/>
  <c r="K21" i="3"/>
  <c r="M21" i="3"/>
  <c r="J11" i="2"/>
  <c r="H37" i="2"/>
  <c r="D6" i="2"/>
  <c r="D4" i="1"/>
  <c r="D5" i="1"/>
  <c r="D6" i="1"/>
  <c r="D7" i="1"/>
  <c r="K18" i="3"/>
  <c r="M18" i="3"/>
  <c r="K22" i="3"/>
  <c r="M22" i="3"/>
  <c r="K26" i="3"/>
  <c r="M26" i="3"/>
  <c r="K16" i="3"/>
  <c r="M16" i="3"/>
  <c r="K36" i="3"/>
  <c r="M36" i="3"/>
  <c r="P37" i="3"/>
  <c r="O37" i="3"/>
  <c r="P18" i="3"/>
  <c r="O18" i="3"/>
  <c r="O21" i="3"/>
  <c r="P21" i="3"/>
  <c r="P15" i="3"/>
  <c r="O15" i="3"/>
  <c r="P14" i="3"/>
  <c r="O14" i="3"/>
  <c r="O17" i="3"/>
  <c r="P17" i="3"/>
  <c r="O27" i="3"/>
  <c r="P27" i="3"/>
  <c r="O20" i="3"/>
  <c r="P20" i="3"/>
  <c r="P28" i="3"/>
  <c r="O28" i="3"/>
  <c r="O13" i="3"/>
  <c r="P13" i="3"/>
  <c r="O25" i="3"/>
  <c r="P25" i="3"/>
  <c r="M10" i="3"/>
  <c r="M38" i="3"/>
  <c r="P32" i="3"/>
  <c r="O32" i="3"/>
  <c r="O19" i="3"/>
  <c r="P19" i="3"/>
  <c r="O29" i="3"/>
  <c r="P29" i="3"/>
  <c r="P22" i="3"/>
  <c r="O22" i="3"/>
  <c r="P30" i="3"/>
  <c r="O30" i="3"/>
  <c r="P12" i="3"/>
  <c r="O12" i="3"/>
  <c r="P26" i="3"/>
  <c r="O26" i="3"/>
  <c r="P33" i="3"/>
  <c r="O33" i="3"/>
  <c r="P11" i="3"/>
  <c r="O11" i="3"/>
  <c r="P35" i="3"/>
  <c r="O35" i="3"/>
  <c r="P34" i="3"/>
  <c r="O34" i="3"/>
  <c r="O23" i="3"/>
  <c r="P23" i="3"/>
  <c r="P24" i="3"/>
  <c r="O24" i="3"/>
  <c r="P16" i="3"/>
  <c r="O16" i="3"/>
  <c r="J37" i="2"/>
  <c r="D4" i="2"/>
  <c r="D5" i="2"/>
  <c r="D7" i="2"/>
  <c r="K13" i="1"/>
  <c r="K17" i="1"/>
  <c r="K21" i="1"/>
  <c r="K25" i="1"/>
  <c r="K29" i="1"/>
  <c r="K34" i="1"/>
  <c r="K31" i="1"/>
  <c r="K14" i="1"/>
  <c r="K18" i="1"/>
  <c r="K22" i="1"/>
  <c r="K26" i="1"/>
  <c r="K30" i="1"/>
  <c r="K35" i="1"/>
  <c r="K10" i="1"/>
  <c r="K15" i="1"/>
  <c r="K19" i="1"/>
  <c r="K23" i="1"/>
  <c r="K27" i="1"/>
  <c r="K32" i="1"/>
  <c r="K36" i="1"/>
  <c r="K11" i="1"/>
  <c r="K20" i="1"/>
  <c r="K24" i="1"/>
  <c r="K28" i="1"/>
  <c r="K33" i="1"/>
  <c r="K12" i="1"/>
  <c r="K16" i="1"/>
  <c r="M28" i="1"/>
  <c r="P28" i="1"/>
  <c r="M36" i="1"/>
  <c r="P36" i="1"/>
  <c r="M19" i="1"/>
  <c r="P19" i="1"/>
  <c r="K37" i="1"/>
  <c r="M10" i="1"/>
  <c r="M30" i="1"/>
  <c r="P30" i="1"/>
  <c r="M22" i="1"/>
  <c r="P22" i="1"/>
  <c r="M14" i="1"/>
  <c r="P14" i="1"/>
  <c r="M34" i="1"/>
  <c r="P34" i="1"/>
  <c r="M25" i="1"/>
  <c r="P25" i="1"/>
  <c r="M17" i="1"/>
  <c r="P17" i="1"/>
  <c r="M12" i="1"/>
  <c r="P12" i="1"/>
  <c r="M20" i="1"/>
  <c r="P20" i="1"/>
  <c r="M27" i="1"/>
  <c r="P27" i="1"/>
  <c r="M16" i="1"/>
  <c r="P16" i="1"/>
  <c r="M33" i="1"/>
  <c r="P33" i="1"/>
  <c r="M24" i="1"/>
  <c r="P24" i="1"/>
  <c r="M11" i="1"/>
  <c r="P11" i="1"/>
  <c r="M32" i="1"/>
  <c r="P32" i="1"/>
  <c r="M23" i="1"/>
  <c r="P23" i="1"/>
  <c r="M15" i="1"/>
  <c r="P15" i="1"/>
  <c r="M35" i="1"/>
  <c r="P35" i="1"/>
  <c r="M26" i="1"/>
  <c r="P26" i="1"/>
  <c r="M18" i="1"/>
  <c r="P18" i="1"/>
  <c r="M31" i="1"/>
  <c r="O31" i="1"/>
  <c r="M29" i="1"/>
  <c r="P29" i="1"/>
  <c r="M21" i="1"/>
  <c r="P21" i="1"/>
  <c r="M13" i="1"/>
  <c r="P13" i="1"/>
  <c r="K38" i="3"/>
  <c r="O10" i="3"/>
  <c r="P10" i="3"/>
  <c r="K12" i="2"/>
  <c r="M12" i="2"/>
  <c r="K30" i="2"/>
  <c r="M30" i="2"/>
  <c r="K26" i="2"/>
  <c r="M26" i="2"/>
  <c r="K25" i="2"/>
  <c r="M25" i="2"/>
  <c r="K18" i="2"/>
  <c r="M18" i="2"/>
  <c r="K17" i="2"/>
  <c r="M17" i="2"/>
  <c r="K22" i="2"/>
  <c r="K29" i="2"/>
  <c r="M29" i="2"/>
  <c r="K13" i="2"/>
  <c r="M13" i="2"/>
  <c r="K10" i="2"/>
  <c r="M10" i="2"/>
  <c r="K21" i="2"/>
  <c r="M21" i="2"/>
  <c r="K31" i="2"/>
  <c r="M31" i="2"/>
  <c r="O31" i="2"/>
  <c r="K32" i="2"/>
  <c r="M32" i="2"/>
  <c r="K35" i="2"/>
  <c r="M35" i="2"/>
  <c r="K34" i="2"/>
  <c r="M34" i="2"/>
  <c r="K24" i="2"/>
  <c r="M24" i="2"/>
  <c r="K36" i="2"/>
  <c r="M36" i="2"/>
  <c r="K28" i="2"/>
  <c r="M28" i="2"/>
  <c r="K23" i="2"/>
  <c r="M23" i="2"/>
  <c r="K19" i="2"/>
  <c r="M19" i="2"/>
  <c r="K15" i="2"/>
  <c r="M15" i="2"/>
  <c r="K27" i="2"/>
  <c r="M27" i="2"/>
  <c r="K33" i="2"/>
  <c r="M33" i="2"/>
  <c r="K16" i="2"/>
  <c r="M16" i="2"/>
  <c r="K14" i="2"/>
  <c r="M14" i="2"/>
  <c r="K20" i="2"/>
  <c r="M20" i="2"/>
  <c r="K11" i="2"/>
  <c r="M11" i="2"/>
  <c r="M37" i="1"/>
  <c r="P10" i="1"/>
  <c r="O10" i="1"/>
  <c r="O13" i="1"/>
  <c r="O21" i="1"/>
  <c r="O29" i="1"/>
  <c r="O18" i="1"/>
  <c r="O26" i="1"/>
  <c r="O35" i="1"/>
  <c r="O15" i="1"/>
  <c r="O23" i="1"/>
  <c r="O32" i="1"/>
  <c r="O11" i="1"/>
  <c r="O24" i="1"/>
  <c r="O33" i="1"/>
  <c r="O16" i="1"/>
  <c r="O27" i="1"/>
  <c r="O20" i="1"/>
  <c r="O12" i="1"/>
  <c r="O17" i="1"/>
  <c r="O25" i="1"/>
  <c r="O34" i="1"/>
  <c r="O14" i="1"/>
  <c r="O22" i="1"/>
  <c r="O30" i="1"/>
  <c r="O19" i="1"/>
  <c r="O36" i="1"/>
  <c r="O28" i="1"/>
  <c r="O16" i="2"/>
  <c r="P16" i="2"/>
  <c r="O11" i="2"/>
  <c r="P11" i="2"/>
  <c r="O33" i="2"/>
  <c r="P33" i="2"/>
  <c r="O23" i="2"/>
  <c r="P23" i="2"/>
  <c r="O34" i="2"/>
  <c r="P34" i="2"/>
  <c r="O21" i="2"/>
  <c r="P21" i="2"/>
  <c r="O26" i="2"/>
  <c r="P26" i="2"/>
  <c r="O24" i="2"/>
  <c r="P24" i="2"/>
  <c r="O29" i="2"/>
  <c r="P29" i="2"/>
  <c r="O20" i="2"/>
  <c r="P20" i="2"/>
  <c r="O27" i="2"/>
  <c r="P27" i="2"/>
  <c r="O28" i="2"/>
  <c r="P28" i="2"/>
  <c r="O35" i="2"/>
  <c r="P35" i="2"/>
  <c r="O10" i="2"/>
  <c r="P10" i="2"/>
  <c r="O17" i="2"/>
  <c r="P17" i="2"/>
  <c r="O30" i="2"/>
  <c r="P30" i="2"/>
  <c r="O19" i="2"/>
  <c r="P19" i="2"/>
  <c r="O25" i="2"/>
  <c r="P25" i="2"/>
  <c r="O14" i="2"/>
  <c r="P14" i="2"/>
  <c r="O15" i="2"/>
  <c r="P15" i="2"/>
  <c r="O36" i="2"/>
  <c r="P36" i="2"/>
  <c r="O32" i="2"/>
  <c r="P32" i="2"/>
  <c r="O13" i="2"/>
  <c r="P13" i="2"/>
  <c r="O18" i="2"/>
  <c r="P18" i="2"/>
  <c r="O12" i="2"/>
  <c r="P12" i="2"/>
  <c r="K37" i="2"/>
  <c r="M22" i="2"/>
  <c r="P22" i="2"/>
  <c r="M37" i="2"/>
  <c r="O22" i="2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10" i="2"/>
  <c r="A11" i="2"/>
  <c r="A12" i="2"/>
  <c r="A13" i="2"/>
  <c r="A14" i="2"/>
  <c r="A15" i="2"/>
  <c r="A16" i="2"/>
  <c r="A17" i="2"/>
  <c r="A18" i="2"/>
  <c r="A19" i="2"/>
  <c r="A20" i="2"/>
  <c r="A21" i="2"/>
  <c r="D4" i="7" l="1"/>
  <c r="D5" i="7" s="1"/>
  <c r="D6" i="7"/>
  <c r="D7" i="7" l="1"/>
  <c r="A11" i="7" l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</calcChain>
</file>

<file path=xl/sharedStrings.xml><?xml version="1.0" encoding="utf-8"?>
<sst xmlns="http://schemas.openxmlformats.org/spreadsheetml/2006/main" count="531" uniqueCount="92">
  <si>
    <t xml:space="preserve">2019-20 CSI Allocations for Title I-A schools </t>
  </si>
  <si>
    <t>Updated 5/14/2019</t>
  </si>
  <si>
    <t xml:space="preserve">Amount Available </t>
  </si>
  <si>
    <t xml:space="preserve">Base Allocation </t>
  </si>
  <si>
    <t xml:space="preserve">Remaining Balance </t>
  </si>
  <si>
    <t>Total Enrollment K-12</t>
  </si>
  <si>
    <t>Additional Allocation per Student</t>
  </si>
  <si>
    <t>Number of Schools</t>
  </si>
  <si>
    <t>LEA Number</t>
  </si>
  <si>
    <t>LEA Name</t>
  </si>
  <si>
    <t>School Number</t>
  </si>
  <si>
    <t>School Name</t>
  </si>
  <si>
    <t>Grades</t>
  </si>
  <si>
    <t>Enrollment all Grades K-12 (March 2018)</t>
  </si>
  <si>
    <t>Enrollment all Grades K-12 (March 2019)</t>
  </si>
  <si>
    <t>Title I-A Status</t>
  </si>
  <si>
    <t>Base Allocation
&gt; 20 students-$25,000
&lt;20 students-$50,000</t>
  </si>
  <si>
    <t xml:space="preserve">Prior year 2018-19 CSI allocation </t>
  </si>
  <si>
    <t>Percentage</t>
  </si>
  <si>
    <t>ANOTHER CHOICE VIRTUAL CHARTER DISTRICT</t>
  </si>
  <si>
    <t>ANOTHER CHOICE VIRTUAL CHARTER</t>
  </si>
  <si>
    <t>YES</t>
  </si>
  <si>
    <t>BRUNEAU-GRAND VIEW JOINT SCHOOL DISTRICT</t>
  </si>
  <si>
    <t>BRUNEAU ELEMENTARY SCHOOL</t>
  </si>
  <si>
    <t>JOINT SCHOOL DISTRICT NO. 2</t>
  </si>
  <si>
    <t>CROSSROADS MIDDLE SCHOOL</t>
  </si>
  <si>
    <t>CULDESAC JOINT DISTRICT</t>
  </si>
  <si>
    <t>CULDESAC SCHOOL</t>
  </si>
  <si>
    <t>MOUNTAIN VIEW SCHOOL DISTRICT</t>
  </si>
  <si>
    <t>ELK CITY PUBLIC SCHOOL</t>
  </si>
  <si>
    <t>FIRTH DISTRICT</t>
  </si>
  <si>
    <t>FIRTH MIDDLE SCHOOL</t>
  </si>
  <si>
    <t>BLACKFOOT DISTRICT</t>
  </si>
  <si>
    <t>FORT HALL ELEMENTARY SCHOOL</t>
  </si>
  <si>
    <t>GOODING JOINT DISTRICT</t>
  </si>
  <si>
    <t>GOODING MIDDLE SCHOOL</t>
  </si>
  <si>
    <t>HERITAGE ACADEMY DISTRICT</t>
  </si>
  <si>
    <t>HERITAGE ACADEMY</t>
  </si>
  <si>
    <t>SHOSHONE JOINT DISTRICT</t>
  </si>
  <si>
    <t>HIGH DESERT</t>
  </si>
  <si>
    <t>BUTTE COUNTY JOINT DISTRICT</t>
  </si>
  <si>
    <t>HOWE ELEMENTARY SCHOOL</t>
  </si>
  <si>
    <t>POCATELLO DISTRICT</t>
  </si>
  <si>
    <t>KINPORT ACADEMY</t>
  </si>
  <si>
    <t>PLUMMER-WORLEY JOINT DISTRICT</t>
  </si>
  <si>
    <t>LAKESIDE ELEMENTARY SCHOOL</t>
  </si>
  <si>
    <t>LAKESIDE HIGH SCHOOL</t>
  </si>
  <si>
    <t>LAKESIDE MIDDLE SCHOOL</t>
  </si>
  <si>
    <t>TWIN FALLS DISTRICT</t>
  </si>
  <si>
    <t>MAGIC VALLEY ALTERNATIVE HIGH</t>
  </si>
  <si>
    <t>PAYETTE JOINT DISTRICT</t>
  </si>
  <si>
    <t>MC CAIN MIDDLE SCHOOL</t>
  </si>
  <si>
    <t>PATHWAYS MIDDLE SCHOOL</t>
  </si>
  <si>
    <t>RIMROCK JR-SR HIGH SCHOOL</t>
  </si>
  <si>
    <t>VALLIVUE SCHOOL DISTRICT</t>
  </si>
  <si>
    <t>RIVERVUE ACADEMY ALTERNATIVE</t>
  </si>
  <si>
    <t>TETON COUNTY DISTRICT</t>
  </si>
  <si>
    <t>TETON MIDDLE SCHOOL</t>
  </si>
  <si>
    <t>TWIN FALLS BRIDGE ACADEMY</t>
  </si>
  <si>
    <t>WENDELL DISTRICT</t>
  </si>
  <si>
    <t>WENDELL MIDDLE SCHOOL</t>
  </si>
  <si>
    <t>WEST JEFFERSON DISTRICT</t>
  </si>
  <si>
    <t>WEST JEFFERSON JUNIOR HIGH SCHOOL</t>
  </si>
  <si>
    <t>WILDER DISTRICT</t>
  </si>
  <si>
    <t>WILDER MIDDLE SCHOOL</t>
  </si>
  <si>
    <t>CASCADE DISTRICT</t>
  </si>
  <si>
    <t>CASCADE JR-SR HIGH SCHOOL</t>
  </si>
  <si>
    <t>SHOSHONE MIDDLE SCHOOL</t>
  </si>
  <si>
    <t xml:space="preserve">Total </t>
  </si>
  <si>
    <t>2019-20 Allocation to SWIP</t>
  </si>
  <si>
    <t>Difference</t>
  </si>
  <si>
    <t>PK,KG-12</t>
  </si>
  <si>
    <t>PK,KG-5</t>
  </si>
  <si>
    <t>6-8</t>
  </si>
  <si>
    <t>PK,KG-8</t>
  </si>
  <si>
    <t>5-8</t>
  </si>
  <si>
    <t>9-12</t>
  </si>
  <si>
    <t>PK,KG-6</t>
  </si>
  <si>
    <t>7,8</t>
  </si>
  <si>
    <t>6-12</t>
  </si>
  <si>
    <t>7-12</t>
  </si>
  <si>
    <t>Holding Funds until the enrollment number is confirmed</t>
  </si>
  <si>
    <t>Holding $29,476  until the enrollment number is confirmed. Once the enrollment number is confirmed &amp; approved, the total allocation will be $104,655. for now, SWIP is showing $75,179</t>
  </si>
  <si>
    <t>ONEIDA COUNTY DISTRICT</t>
  </si>
  <si>
    <t>STONE ELEMENTARY SCHOOL</t>
  </si>
  <si>
    <t>Final Allocations</t>
  </si>
  <si>
    <t xml:space="preserve">2020-2021 CSI  UP Allocations for Title I-A schools </t>
  </si>
  <si>
    <t>Count of Schools</t>
  </si>
  <si>
    <t>Enrollment all Grades K-12 (March 2020)</t>
  </si>
  <si>
    <t>HOWE ELEMENTARY SCHOOL*</t>
  </si>
  <si>
    <t>Dated 11/16/2020</t>
  </si>
  <si>
    <t>*Please contact department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</si>
</sst>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 val="double"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5" borderId="2" applyNumberFormat="0" applyFont="0" applyAlignment="0" applyProtection="0"/>
  </cellStyleXfs>
  <cellXfs count="52">
    <xf numFmtId="0" fontId="0" fillId="0" borderId="0" xfId="0"/>
    <xf numFmtId="164" fontId="0" fillId="0" borderId="1" xfId="1" applyNumberFormat="1" applyFont="1" applyBorder="1"/>
    <xf numFmtId="43" fontId="0" fillId="0" borderId="0" xfId="1" applyFont="1"/>
    <xf numFmtId="0" fontId="4" fillId="0" borderId="0" xfId="0" applyFont="1"/>
    <xf numFmtId="0" fontId="2" fillId="0" borderId="0" xfId="0" applyFont="1"/>
    <xf numFmtId="44" fontId="0" fillId="0" borderId="0" xfId="2" applyFont="1"/>
    <xf numFmtId="164" fontId="0" fillId="0" borderId="0" xfId="0" applyNumberFormat="1"/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1" xfId="0" applyBorder="1"/>
    <xf numFmtId="0" fontId="5" fillId="0" borderId="1" xfId="0" applyFont="1" applyBorder="1"/>
    <xf numFmtId="164" fontId="3" fillId="2" borderId="1" xfId="1" applyNumberFormat="1" applyFont="1" applyFill="1" applyBorder="1"/>
    <xf numFmtId="9" fontId="0" fillId="0" borderId="1" xfId="3" applyNumberFormat="1" applyFont="1" applyBorder="1"/>
    <xf numFmtId="0" fontId="7" fillId="4" borderId="1" xfId="0" applyFont="1" applyFill="1" applyBorder="1"/>
    <xf numFmtId="164" fontId="7" fillId="4" borderId="1" xfId="1" applyNumberFormat="1" applyFont="1" applyFill="1" applyBorder="1"/>
    <xf numFmtId="0" fontId="0" fillId="4" borderId="1" xfId="0" applyFill="1" applyBorder="1"/>
    <xf numFmtId="0" fontId="5" fillId="4" borderId="1" xfId="0" applyFont="1" applyFill="1" applyBorder="1"/>
    <xf numFmtId="164" fontId="0" fillId="4" borderId="1" xfId="1" applyNumberFormat="1" applyFont="1" applyFill="1" applyBorder="1"/>
    <xf numFmtId="165" fontId="6" fillId="0" borderId="1" xfId="2" applyNumberFormat="1" applyFont="1" applyBorder="1"/>
    <xf numFmtId="165" fontId="8" fillId="3" borderId="1" xfId="2" applyNumberFormat="1" applyFont="1" applyFill="1" applyBorder="1"/>
    <xf numFmtId="9" fontId="6" fillId="0" borderId="1" xfId="3" applyFont="1" applyBorder="1"/>
    <xf numFmtId="0" fontId="9" fillId="0" borderId="0" xfId="0" applyFont="1"/>
    <xf numFmtId="164" fontId="7" fillId="0" borderId="1" xfId="1" applyNumberFormat="1" applyFont="1" applyFill="1" applyBorder="1" applyAlignment="1">
      <alignment horizontal="left"/>
    </xf>
    <xf numFmtId="0" fontId="0" fillId="5" borderId="2" xfId="4" applyFont="1"/>
    <xf numFmtId="0" fontId="5" fillId="5" borderId="2" xfId="4" applyFont="1"/>
    <xf numFmtId="164" fontId="0" fillId="5" borderId="2" xfId="4" applyNumberFormat="1" applyFont="1"/>
    <xf numFmtId="164" fontId="3" fillId="5" borderId="2" xfId="4" applyNumberFormat="1" applyFont="1"/>
    <xf numFmtId="9" fontId="0" fillId="5" borderId="2" xfId="4" applyNumberFormat="1" applyFont="1"/>
    <xf numFmtId="43" fontId="0" fillId="5" borderId="2" xfId="1" applyFont="1" applyFill="1" applyBorder="1"/>
    <xf numFmtId="0" fontId="7" fillId="5" borderId="2" xfId="4" applyFont="1"/>
    <xf numFmtId="164" fontId="7" fillId="5" borderId="2" xfId="4" applyNumberFormat="1" applyFont="1"/>
    <xf numFmtId="0" fontId="0" fillId="0" borderId="0" xfId="0" applyFill="1"/>
    <xf numFmtId="164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top" wrapText="1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166" fontId="0" fillId="0" borderId="3" xfId="0" applyNumberFormat="1" applyFill="1" applyBorder="1"/>
    <xf numFmtId="0" fontId="7" fillId="0" borderId="3" xfId="4" applyFont="1" applyFill="1" applyBorder="1"/>
    <xf numFmtId="0" fontId="7" fillId="0" borderId="3" xfId="4" applyFont="1" applyFill="1" applyBorder="1" applyAlignment="1">
      <alignment horizontal="left"/>
    </xf>
    <xf numFmtId="0" fontId="0" fillId="0" borderId="3" xfId="4" applyFont="1" applyFill="1" applyBorder="1"/>
    <xf numFmtId="0" fontId="0" fillId="0" borderId="3" xfId="4" applyFont="1" applyFill="1" applyBorder="1" applyAlignment="1">
      <alignment horizontal="left"/>
    </xf>
    <xf numFmtId="165" fontId="6" fillId="0" borderId="3" xfId="2" applyNumberFormat="1" applyFont="1" applyFill="1" applyBorder="1"/>
    <xf numFmtId="166" fontId="3" fillId="0" borderId="3" xfId="0" applyNumberFormat="1" applyFont="1" applyFill="1" applyBorder="1"/>
    <xf numFmtId="16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4" applyFont="1" applyFill="1" applyBorder="1" applyAlignment="1">
      <alignment horizontal="center"/>
    </xf>
    <xf numFmtId="165" fontId="10" fillId="0" borderId="3" xfId="2" applyNumberFormat="1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te" xfId="4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2"/>
  <sheetViews>
    <sheetView topLeftCell="A22" workbookViewId="0">
      <selection activeCell="A50" sqref="A50"/>
    </sheetView>
  </sheetViews>
  <sheetFormatPr defaultRowHeight="15" x14ac:dyDescent="0.25"/>
  <cols>
    <col min="2" max="2" width="14.140625" customWidth="1"/>
    <col min="3" max="3" width="28.7109375" customWidth="1"/>
    <col min="4" max="4" width="13.28515625" bestFit="1" customWidth="1"/>
    <col min="5" max="5" width="36.28515625" bestFit="1" customWidth="1"/>
    <col min="7" max="7" width="12.85546875" customWidth="1"/>
    <col min="8" max="8" width="13" customWidth="1"/>
    <col min="10" max="10" width="15.5703125" customWidth="1"/>
    <col min="11" max="11" width="14.7109375" customWidth="1"/>
    <col min="12" max="12" width="14.28515625" customWidth="1"/>
    <col min="13" max="13" width="14" customWidth="1"/>
    <col min="14" max="14" width="13.42578125" customWidth="1"/>
    <col min="15" max="15" width="11.28515625" bestFit="1" customWidth="1"/>
    <col min="16" max="16" width="10.85546875" customWidth="1"/>
  </cols>
  <sheetData>
    <row r="1" spans="1:19" ht="18.75" x14ac:dyDescent="0.3">
      <c r="A1" s="3" t="s">
        <v>0</v>
      </c>
    </row>
    <row r="2" spans="1:19" x14ac:dyDescent="0.25">
      <c r="A2" s="22" t="s">
        <v>1</v>
      </c>
    </row>
    <row r="3" spans="1:19" x14ac:dyDescent="0.25">
      <c r="A3" t="s">
        <v>2</v>
      </c>
      <c r="D3" s="2">
        <v>2143596</v>
      </c>
    </row>
    <row r="4" spans="1:19" x14ac:dyDescent="0.25">
      <c r="A4" t="s">
        <v>3</v>
      </c>
      <c r="D4" s="2">
        <f>J37</f>
        <v>1275000</v>
      </c>
    </row>
    <row r="5" spans="1:19" x14ac:dyDescent="0.25">
      <c r="A5" t="s">
        <v>4</v>
      </c>
      <c r="D5" s="2">
        <f>D3-D4</f>
        <v>868596</v>
      </c>
    </row>
    <row r="6" spans="1:19" x14ac:dyDescent="0.25">
      <c r="A6" t="s">
        <v>5</v>
      </c>
      <c r="D6" s="2">
        <f>$H$37</f>
        <v>4434</v>
      </c>
    </row>
    <row r="7" spans="1:19" x14ac:dyDescent="0.25">
      <c r="A7" t="s">
        <v>6</v>
      </c>
      <c r="D7" s="5">
        <f>D5/D6</f>
        <v>195.89445196211096</v>
      </c>
    </row>
    <row r="9" spans="1:19" ht="79.5" customHeight="1" x14ac:dyDescent="0.25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8" t="s">
        <v>13</v>
      </c>
      <c r="H9" s="7" t="s">
        <v>14</v>
      </c>
      <c r="I9" s="7" t="s">
        <v>15</v>
      </c>
      <c r="J9" s="7" t="s">
        <v>16</v>
      </c>
      <c r="K9" s="7" t="s">
        <v>6</v>
      </c>
      <c r="L9" s="7" t="s">
        <v>81</v>
      </c>
      <c r="M9" s="9" t="s">
        <v>69</v>
      </c>
      <c r="N9" s="7" t="s">
        <v>17</v>
      </c>
      <c r="O9" s="7" t="s">
        <v>70</v>
      </c>
      <c r="P9" s="7" t="s">
        <v>18</v>
      </c>
    </row>
    <row r="10" spans="1:19" x14ac:dyDescent="0.25">
      <c r="A10" s="10">
        <v>1</v>
      </c>
      <c r="B10" s="10">
        <v>476</v>
      </c>
      <c r="C10" s="10" t="s">
        <v>19</v>
      </c>
      <c r="D10" s="10">
        <v>1247</v>
      </c>
      <c r="E10" s="10" t="s">
        <v>20</v>
      </c>
      <c r="F10" s="10" t="s">
        <v>71</v>
      </c>
      <c r="G10" s="11">
        <v>509</v>
      </c>
      <c r="H10" s="10">
        <v>532</v>
      </c>
      <c r="I10" s="10" t="s">
        <v>21</v>
      </c>
      <c r="J10" s="1">
        <f t="shared" ref="J10:J36" si="0">IF(H10&lt;20,25000,50000)</f>
        <v>50000</v>
      </c>
      <c r="K10" s="1">
        <f t="shared" ref="K10:K36" si="1">H10*$D$7</f>
        <v>104215.84844384303</v>
      </c>
      <c r="L10" s="1"/>
      <c r="M10" s="12">
        <f>J10+K10-L10</f>
        <v>154215.84844384302</v>
      </c>
      <c r="N10" s="1">
        <v>159785.26768042482</v>
      </c>
      <c r="O10" s="1">
        <f t="shared" ref="O10:O36" si="2">M10-N10</f>
        <v>-5569.4192365818017</v>
      </c>
      <c r="P10" s="13">
        <f>M10/N10</f>
        <v>0.96514435080635341</v>
      </c>
      <c r="R10" s="6"/>
      <c r="S10" s="6"/>
    </row>
    <row r="11" spans="1:19" x14ac:dyDescent="0.25">
      <c r="A11" s="10">
        <f t="shared" ref="A11:A36" si="3">A10+1</f>
        <v>2</v>
      </c>
      <c r="B11" s="10">
        <v>365</v>
      </c>
      <c r="C11" s="10" t="s">
        <v>22</v>
      </c>
      <c r="D11" s="10">
        <v>801</v>
      </c>
      <c r="E11" s="10" t="s">
        <v>23</v>
      </c>
      <c r="F11" s="10" t="s">
        <v>72</v>
      </c>
      <c r="G11" s="11">
        <v>54</v>
      </c>
      <c r="H11" s="10">
        <v>53</v>
      </c>
      <c r="I11" s="10" t="s">
        <v>21</v>
      </c>
      <c r="J11" s="1">
        <f t="shared" si="0"/>
        <v>50000</v>
      </c>
      <c r="K11" s="1">
        <f t="shared" si="1"/>
        <v>10382.405953991882</v>
      </c>
      <c r="L11" s="1"/>
      <c r="M11" s="12">
        <f t="shared" ref="M11:M36" si="4">J11+K11-L11</f>
        <v>60382.405953991882</v>
      </c>
      <c r="N11" s="1">
        <v>61647.160028964521</v>
      </c>
      <c r="O11" s="1">
        <f t="shared" si="2"/>
        <v>-1264.7540749726395</v>
      </c>
      <c r="P11" s="13">
        <f t="shared" ref="P11:P36" si="5">M11/N11</f>
        <v>0.97948398475487919</v>
      </c>
      <c r="R11" s="6"/>
      <c r="S11" s="6"/>
    </row>
    <row r="12" spans="1:19" x14ac:dyDescent="0.25">
      <c r="A12" s="10">
        <f t="shared" si="3"/>
        <v>3</v>
      </c>
      <c r="B12" s="10">
        <v>422</v>
      </c>
      <c r="C12" s="10" t="s">
        <v>65</v>
      </c>
      <c r="D12" s="10">
        <v>190</v>
      </c>
      <c r="E12" s="10" t="s">
        <v>66</v>
      </c>
      <c r="F12" s="10" t="s">
        <v>73</v>
      </c>
      <c r="G12" s="11">
        <v>107</v>
      </c>
      <c r="H12" s="10">
        <v>113</v>
      </c>
      <c r="I12" s="10" t="s">
        <v>21</v>
      </c>
      <c r="J12" s="1">
        <f t="shared" si="0"/>
        <v>50000</v>
      </c>
      <c r="K12" s="1">
        <f t="shared" si="1"/>
        <v>22136.07307171854</v>
      </c>
      <c r="L12" s="1"/>
      <c r="M12" s="12">
        <f t="shared" si="4"/>
        <v>72136.073071718536</v>
      </c>
      <c r="N12" s="1">
        <v>73078.631909244505</v>
      </c>
      <c r="O12" s="1">
        <f t="shared" si="2"/>
        <v>-942.55883752596856</v>
      </c>
      <c r="P12" s="13">
        <f t="shared" si="5"/>
        <v>0.98710212803796704</v>
      </c>
      <c r="R12" s="6"/>
      <c r="S12" s="6"/>
    </row>
    <row r="13" spans="1:19" x14ac:dyDescent="0.25">
      <c r="A13" s="10">
        <f t="shared" si="3"/>
        <v>4</v>
      </c>
      <c r="B13" s="10">
        <v>2</v>
      </c>
      <c r="C13" s="10" t="s">
        <v>24</v>
      </c>
      <c r="D13" s="10">
        <v>1145</v>
      </c>
      <c r="E13" s="10" t="s">
        <v>25</v>
      </c>
      <c r="F13" s="10" t="s">
        <v>71</v>
      </c>
      <c r="G13" s="11">
        <v>147</v>
      </c>
      <c r="H13" s="10">
        <v>146</v>
      </c>
      <c r="I13" s="10" t="s">
        <v>21</v>
      </c>
      <c r="J13" s="1">
        <f t="shared" si="0"/>
        <v>50000</v>
      </c>
      <c r="K13" s="1">
        <f t="shared" si="1"/>
        <v>28600.5899864682</v>
      </c>
      <c r="L13" s="1"/>
      <c r="M13" s="12">
        <f t="shared" si="4"/>
        <v>78600.5899864682</v>
      </c>
      <c r="N13" s="1">
        <v>81706.157856625636</v>
      </c>
      <c r="O13" s="1">
        <f t="shared" si="2"/>
        <v>-3105.5678701574361</v>
      </c>
      <c r="P13" s="13">
        <f t="shared" si="5"/>
        <v>0.96199101816038213</v>
      </c>
      <c r="R13" s="6"/>
      <c r="S13" s="6"/>
    </row>
    <row r="14" spans="1:19" x14ac:dyDescent="0.25">
      <c r="A14" s="10">
        <f t="shared" si="3"/>
        <v>5</v>
      </c>
      <c r="B14" s="10">
        <v>342</v>
      </c>
      <c r="C14" s="10" t="s">
        <v>26</v>
      </c>
      <c r="D14" s="10">
        <v>795</v>
      </c>
      <c r="E14" s="10" t="s">
        <v>27</v>
      </c>
      <c r="F14" s="10" t="s">
        <v>74</v>
      </c>
      <c r="G14" s="11">
        <v>95</v>
      </c>
      <c r="H14" s="10">
        <v>89</v>
      </c>
      <c r="I14" s="10" t="s">
        <v>21</v>
      </c>
      <c r="J14" s="1">
        <f t="shared" si="0"/>
        <v>50000</v>
      </c>
      <c r="K14" s="1">
        <f t="shared" si="1"/>
        <v>17434.606224627874</v>
      </c>
      <c r="L14" s="1"/>
      <c r="M14" s="12">
        <f t="shared" si="4"/>
        <v>67434.606224627874</v>
      </c>
      <c r="N14" s="1">
        <v>70490.374125030168</v>
      </c>
      <c r="O14" s="1">
        <f t="shared" si="2"/>
        <v>-3055.7679004022939</v>
      </c>
      <c r="P14" s="13">
        <f t="shared" si="5"/>
        <v>0.95664985555357929</v>
      </c>
      <c r="R14" s="6"/>
      <c r="S14" s="6"/>
    </row>
    <row r="15" spans="1:19" x14ac:dyDescent="0.25">
      <c r="A15" s="10">
        <f t="shared" si="3"/>
        <v>6</v>
      </c>
      <c r="B15" s="10">
        <v>244</v>
      </c>
      <c r="C15" s="10" t="s">
        <v>28</v>
      </c>
      <c r="D15" s="10">
        <v>1287</v>
      </c>
      <c r="E15" s="10" t="s">
        <v>29</v>
      </c>
      <c r="F15" s="10" t="s">
        <v>75</v>
      </c>
      <c r="G15" s="11">
        <v>4</v>
      </c>
      <c r="H15" s="10">
        <v>4</v>
      </c>
      <c r="I15" s="10" t="s">
        <v>21</v>
      </c>
      <c r="J15" s="1">
        <f t="shared" si="0"/>
        <v>25000</v>
      </c>
      <c r="K15" s="1">
        <f t="shared" si="1"/>
        <v>783.57780784844385</v>
      </c>
      <c r="L15" s="1"/>
      <c r="M15" s="12">
        <f t="shared" si="4"/>
        <v>25783.577807848444</v>
      </c>
      <c r="N15" s="1">
        <v>25862.752594738111</v>
      </c>
      <c r="O15" s="1">
        <f t="shared" si="2"/>
        <v>-79.174786889667303</v>
      </c>
      <c r="P15" s="13">
        <f t="shared" si="5"/>
        <v>0.99693865582947361</v>
      </c>
      <c r="R15" s="6"/>
      <c r="S15" s="6"/>
    </row>
    <row r="16" spans="1:19" x14ac:dyDescent="0.25">
      <c r="A16" s="14">
        <f t="shared" si="3"/>
        <v>7</v>
      </c>
      <c r="B16" s="14">
        <v>59</v>
      </c>
      <c r="C16" s="14" t="s">
        <v>30</v>
      </c>
      <c r="D16" s="14">
        <v>155</v>
      </c>
      <c r="E16" s="14" t="s">
        <v>31</v>
      </c>
      <c r="F16" s="14" t="s">
        <v>72</v>
      </c>
      <c r="G16" s="14">
        <v>261</v>
      </c>
      <c r="H16" s="14">
        <f>131+148</f>
        <v>279</v>
      </c>
      <c r="I16" s="14" t="s">
        <v>21</v>
      </c>
      <c r="J16" s="15">
        <f t="shared" si="0"/>
        <v>50000</v>
      </c>
      <c r="K16" s="15">
        <f t="shared" si="1"/>
        <v>54654.552097428961</v>
      </c>
      <c r="L16" s="15">
        <v>29476</v>
      </c>
      <c r="M16" s="12">
        <f>J16+K16-L16</f>
        <v>75178.552097428968</v>
      </c>
      <c r="N16" s="15">
        <v>106294.60680666185</v>
      </c>
      <c r="O16" s="15">
        <f t="shared" si="2"/>
        <v>-31116.054709232878</v>
      </c>
      <c r="P16" s="13">
        <f t="shared" si="5"/>
        <v>0.70726591269273387</v>
      </c>
      <c r="R16" s="6"/>
      <c r="S16" s="6"/>
    </row>
    <row r="17" spans="1:19" x14ac:dyDescent="0.25">
      <c r="A17" s="10">
        <f t="shared" si="3"/>
        <v>8</v>
      </c>
      <c r="B17" s="10">
        <v>55</v>
      </c>
      <c r="C17" s="10" t="s">
        <v>32</v>
      </c>
      <c r="D17" s="10">
        <v>387</v>
      </c>
      <c r="E17" s="10" t="s">
        <v>33</v>
      </c>
      <c r="F17" s="10" t="s">
        <v>75</v>
      </c>
      <c r="G17" s="11">
        <v>154</v>
      </c>
      <c r="H17" s="10">
        <v>149</v>
      </c>
      <c r="I17" s="10" t="s">
        <v>21</v>
      </c>
      <c r="J17" s="1">
        <f t="shared" si="0"/>
        <v>50000</v>
      </c>
      <c r="K17" s="1">
        <f t="shared" si="1"/>
        <v>29188.273342354532</v>
      </c>
      <c r="L17" s="1"/>
      <c r="M17" s="12">
        <f t="shared" si="4"/>
        <v>79188.273342354529</v>
      </c>
      <c r="N17" s="1">
        <v>83215.974897417327</v>
      </c>
      <c r="O17" s="1">
        <f t="shared" si="2"/>
        <v>-4027.7015550627984</v>
      </c>
      <c r="P17" s="13">
        <f t="shared" si="5"/>
        <v>0.95159941874107878</v>
      </c>
      <c r="R17" s="6"/>
      <c r="S17" s="6"/>
    </row>
    <row r="18" spans="1:19" x14ac:dyDescent="0.25">
      <c r="A18" s="10">
        <f t="shared" si="3"/>
        <v>9</v>
      </c>
      <c r="B18" s="10">
        <v>231</v>
      </c>
      <c r="C18" s="10" t="s">
        <v>34</v>
      </c>
      <c r="D18" s="10">
        <v>102</v>
      </c>
      <c r="E18" s="10" t="s">
        <v>35</v>
      </c>
      <c r="F18" s="10" t="s">
        <v>74</v>
      </c>
      <c r="G18" s="11">
        <v>336</v>
      </c>
      <c r="H18" s="10">
        <v>335</v>
      </c>
      <c r="I18" s="10" t="s">
        <v>21</v>
      </c>
      <c r="J18" s="1">
        <f t="shared" si="0"/>
        <v>50000</v>
      </c>
      <c r="K18" s="1">
        <f t="shared" si="1"/>
        <v>65624.641407307179</v>
      </c>
      <c r="L18" s="1"/>
      <c r="M18" s="12">
        <f t="shared" si="4"/>
        <v>115624.64140730718</v>
      </c>
      <c r="N18" s="1">
        <v>122471.21795800145</v>
      </c>
      <c r="O18" s="1">
        <f t="shared" si="2"/>
        <v>-6846.5765506942698</v>
      </c>
      <c r="P18" s="13">
        <f t="shared" si="5"/>
        <v>0.9440964443332136</v>
      </c>
      <c r="R18" s="6"/>
      <c r="S18" s="6"/>
    </row>
    <row r="19" spans="1:19" x14ac:dyDescent="0.25">
      <c r="A19" s="10">
        <f t="shared" si="3"/>
        <v>10</v>
      </c>
      <c r="B19" s="10">
        <v>479</v>
      </c>
      <c r="C19" s="10" t="s">
        <v>36</v>
      </c>
      <c r="D19" s="10">
        <v>1341</v>
      </c>
      <c r="E19" s="10" t="s">
        <v>37</v>
      </c>
      <c r="F19" s="10" t="s">
        <v>76</v>
      </c>
      <c r="G19" s="11">
        <v>172</v>
      </c>
      <c r="H19" s="10">
        <v>172</v>
      </c>
      <c r="I19" s="10" t="s">
        <v>21</v>
      </c>
      <c r="J19" s="1">
        <f t="shared" si="0"/>
        <v>50000</v>
      </c>
      <c r="K19" s="1">
        <f t="shared" si="1"/>
        <v>33693.845737483083</v>
      </c>
      <c r="L19" s="1"/>
      <c r="M19" s="12">
        <f t="shared" si="4"/>
        <v>83693.84573748309</v>
      </c>
      <c r="N19" s="1">
        <v>87098.361573738832</v>
      </c>
      <c r="O19" s="1">
        <f t="shared" si="2"/>
        <v>-3404.5158362557413</v>
      </c>
      <c r="P19" s="13">
        <f t="shared" si="5"/>
        <v>0.96091182687319066</v>
      </c>
      <c r="R19" s="6"/>
      <c r="S19" s="6"/>
    </row>
    <row r="20" spans="1:19" x14ac:dyDescent="0.25">
      <c r="A20" s="10">
        <f t="shared" si="3"/>
        <v>11</v>
      </c>
      <c r="B20" s="10">
        <v>312</v>
      </c>
      <c r="C20" s="10" t="s">
        <v>38</v>
      </c>
      <c r="D20" s="10">
        <v>846</v>
      </c>
      <c r="E20" s="10" t="s">
        <v>39</v>
      </c>
      <c r="F20" s="10" t="s">
        <v>72</v>
      </c>
      <c r="G20" s="11">
        <v>15</v>
      </c>
      <c r="H20" s="10">
        <v>19</v>
      </c>
      <c r="I20" s="10" t="s">
        <v>21</v>
      </c>
      <c r="J20" s="1">
        <f t="shared" si="0"/>
        <v>25000</v>
      </c>
      <c r="K20" s="1">
        <f t="shared" si="1"/>
        <v>3721.9945872801081</v>
      </c>
      <c r="L20" s="1"/>
      <c r="M20" s="12">
        <f t="shared" si="4"/>
        <v>28721.994587280107</v>
      </c>
      <c r="N20" s="1">
        <v>28235.322230267921</v>
      </c>
      <c r="O20" s="1">
        <f t="shared" si="2"/>
        <v>486.67235701218669</v>
      </c>
      <c r="P20" s="13">
        <f t="shared" si="5"/>
        <v>1.0172362954827723</v>
      </c>
      <c r="R20" s="6"/>
      <c r="S20" s="6"/>
    </row>
    <row r="21" spans="1:19" x14ac:dyDescent="0.25">
      <c r="A21" s="10">
        <f t="shared" si="3"/>
        <v>12</v>
      </c>
      <c r="B21" s="10">
        <v>111</v>
      </c>
      <c r="C21" s="10" t="s">
        <v>40</v>
      </c>
      <c r="D21" s="10">
        <v>438</v>
      </c>
      <c r="E21" s="10" t="s">
        <v>41</v>
      </c>
      <c r="F21" s="10" t="s">
        <v>73</v>
      </c>
      <c r="G21" s="11">
        <v>31</v>
      </c>
      <c r="H21" s="10">
        <v>23</v>
      </c>
      <c r="I21" s="10" t="s">
        <v>21</v>
      </c>
      <c r="J21" s="1">
        <f t="shared" si="0"/>
        <v>50000</v>
      </c>
      <c r="K21" s="1">
        <f t="shared" si="1"/>
        <v>4505.5723951285518</v>
      </c>
      <c r="L21" s="1"/>
      <c r="M21" s="12">
        <f t="shared" si="4"/>
        <v>54505.572395128554</v>
      </c>
      <c r="N21" s="1">
        <v>56686.332609220372</v>
      </c>
      <c r="O21" s="1">
        <f t="shared" si="2"/>
        <v>-2180.760214091817</v>
      </c>
      <c r="P21" s="13">
        <f t="shared" si="5"/>
        <v>0.96152934730977635</v>
      </c>
      <c r="R21" s="6"/>
      <c r="S21" s="6"/>
    </row>
    <row r="22" spans="1:19" x14ac:dyDescent="0.25">
      <c r="A22" s="16">
        <f t="shared" si="3"/>
        <v>13</v>
      </c>
      <c r="B22" s="16">
        <v>25</v>
      </c>
      <c r="C22" s="16" t="s">
        <v>42</v>
      </c>
      <c r="D22" s="16">
        <v>1002</v>
      </c>
      <c r="E22" s="16" t="s">
        <v>43</v>
      </c>
      <c r="F22" s="16" t="s">
        <v>77</v>
      </c>
      <c r="G22" s="17">
        <v>22</v>
      </c>
      <c r="H22" s="16">
        <v>16</v>
      </c>
      <c r="I22" s="16" t="s">
        <v>21</v>
      </c>
      <c r="J22" s="18">
        <f t="shared" si="0"/>
        <v>25000</v>
      </c>
      <c r="K22" s="18">
        <f t="shared" si="1"/>
        <v>3134.3112313937754</v>
      </c>
      <c r="L22" s="18"/>
      <c r="M22" s="12">
        <f t="shared" si="4"/>
        <v>28134.311231393775</v>
      </c>
      <c r="N22" s="18">
        <v>54745.139271059619</v>
      </c>
      <c r="O22" s="18">
        <f t="shared" si="2"/>
        <v>-26610.828039665845</v>
      </c>
      <c r="P22" s="13">
        <f t="shared" si="5"/>
        <v>0.51391432382868463</v>
      </c>
      <c r="R22" s="6"/>
      <c r="S22" s="6"/>
    </row>
    <row r="23" spans="1:19" x14ac:dyDescent="0.25">
      <c r="A23" s="10">
        <f t="shared" si="3"/>
        <v>14</v>
      </c>
      <c r="B23" s="10">
        <v>44</v>
      </c>
      <c r="C23" s="10" t="s">
        <v>44</v>
      </c>
      <c r="D23" s="10">
        <v>752</v>
      </c>
      <c r="E23" s="10" t="s">
        <v>45</v>
      </c>
      <c r="F23" s="10" t="s">
        <v>76</v>
      </c>
      <c r="G23" s="11">
        <v>187</v>
      </c>
      <c r="H23" s="10">
        <v>198</v>
      </c>
      <c r="I23" s="10" t="s">
        <v>21</v>
      </c>
      <c r="J23" s="1">
        <f t="shared" si="0"/>
        <v>50000</v>
      </c>
      <c r="K23" s="1">
        <f t="shared" si="1"/>
        <v>38787.101488497974</v>
      </c>
      <c r="L23" s="1"/>
      <c r="M23" s="12">
        <f t="shared" si="4"/>
        <v>88787.101488497981</v>
      </c>
      <c r="N23" s="1">
        <v>90333.683804006752</v>
      </c>
      <c r="O23" s="1">
        <f t="shared" si="2"/>
        <v>-1546.582315508771</v>
      </c>
      <c r="P23" s="13">
        <f t="shared" si="5"/>
        <v>0.98287922898324032</v>
      </c>
      <c r="R23" s="6"/>
      <c r="S23" s="6"/>
    </row>
    <row r="24" spans="1:19" x14ac:dyDescent="0.25">
      <c r="A24" s="10">
        <f t="shared" si="3"/>
        <v>15</v>
      </c>
      <c r="B24" s="10">
        <v>44</v>
      </c>
      <c r="C24" s="10" t="s">
        <v>44</v>
      </c>
      <c r="D24" s="10">
        <v>30</v>
      </c>
      <c r="E24" s="10" t="s">
        <v>46</v>
      </c>
      <c r="F24" s="10" t="s">
        <v>78</v>
      </c>
      <c r="G24" s="11">
        <v>88</v>
      </c>
      <c r="H24" s="10">
        <v>124</v>
      </c>
      <c r="I24" s="10" t="s">
        <v>21</v>
      </c>
      <c r="J24" s="1">
        <f t="shared" si="0"/>
        <v>50000</v>
      </c>
      <c r="K24" s="1">
        <f t="shared" si="1"/>
        <v>24290.91204330176</v>
      </c>
      <c r="L24" s="1"/>
      <c r="M24" s="12">
        <f t="shared" si="4"/>
        <v>74290.912043301767</v>
      </c>
      <c r="N24" s="1">
        <v>68980.557084238477</v>
      </c>
      <c r="O24" s="1">
        <f t="shared" si="2"/>
        <v>5310.3549590632902</v>
      </c>
      <c r="P24" s="13">
        <f t="shared" si="5"/>
        <v>1.0769833585509947</v>
      </c>
      <c r="R24" s="6"/>
      <c r="S24" s="6"/>
    </row>
    <row r="25" spans="1:19" x14ac:dyDescent="0.25">
      <c r="A25" s="10">
        <f t="shared" si="3"/>
        <v>16</v>
      </c>
      <c r="B25" s="10">
        <v>44</v>
      </c>
      <c r="C25" s="10" t="s">
        <v>44</v>
      </c>
      <c r="D25" s="10">
        <v>128</v>
      </c>
      <c r="E25" s="10" t="s">
        <v>47</v>
      </c>
      <c r="F25" s="10" t="s">
        <v>76</v>
      </c>
      <c r="G25" s="11">
        <v>50</v>
      </c>
      <c r="H25" s="10">
        <v>46</v>
      </c>
      <c r="I25" s="10" t="s">
        <v>21</v>
      </c>
      <c r="J25" s="1">
        <f t="shared" si="0"/>
        <v>50000</v>
      </c>
      <c r="K25" s="1">
        <f t="shared" si="1"/>
        <v>9011.1447902571035</v>
      </c>
      <c r="L25" s="1"/>
      <c r="M25" s="12">
        <f t="shared" si="4"/>
        <v>59011.144790257102</v>
      </c>
      <c r="N25" s="1">
        <v>60784.407434226407</v>
      </c>
      <c r="O25" s="1">
        <f t="shared" si="2"/>
        <v>-1773.2626439693049</v>
      </c>
      <c r="P25" s="13">
        <f t="shared" si="5"/>
        <v>0.97082701438048702</v>
      </c>
      <c r="R25" s="6"/>
      <c r="S25" s="6"/>
    </row>
    <row r="26" spans="1:19" x14ac:dyDescent="0.25">
      <c r="A26" s="10">
        <f t="shared" si="3"/>
        <v>17</v>
      </c>
      <c r="B26" s="10">
        <v>411</v>
      </c>
      <c r="C26" s="10" t="s">
        <v>48</v>
      </c>
      <c r="D26" s="10">
        <v>1066</v>
      </c>
      <c r="E26" s="10" t="s">
        <v>49</v>
      </c>
      <c r="F26" s="10" t="s">
        <v>73</v>
      </c>
      <c r="G26" s="11">
        <v>174</v>
      </c>
      <c r="H26" s="10">
        <v>153</v>
      </c>
      <c r="I26" s="10" t="s">
        <v>21</v>
      </c>
      <c r="J26" s="1">
        <f t="shared" si="0"/>
        <v>50000</v>
      </c>
      <c r="K26" s="1">
        <f t="shared" si="1"/>
        <v>29971.851150202976</v>
      </c>
      <c r="L26" s="1"/>
      <c r="M26" s="12">
        <f t="shared" si="4"/>
        <v>79971.851150202972</v>
      </c>
      <c r="N26" s="1">
        <v>87529.737871107893</v>
      </c>
      <c r="O26" s="1">
        <f t="shared" si="2"/>
        <v>-7557.8867209049204</v>
      </c>
      <c r="P26" s="13">
        <f t="shared" si="5"/>
        <v>0.9136534976029026</v>
      </c>
      <c r="R26" s="6"/>
      <c r="S26" s="6"/>
    </row>
    <row r="27" spans="1:19" x14ac:dyDescent="0.25">
      <c r="A27" s="10">
        <f t="shared" si="3"/>
        <v>18</v>
      </c>
      <c r="B27" s="10">
        <v>371</v>
      </c>
      <c r="C27" s="10" t="s">
        <v>50</v>
      </c>
      <c r="D27" s="10">
        <v>161</v>
      </c>
      <c r="E27" s="10" t="s">
        <v>51</v>
      </c>
      <c r="F27" s="10" t="s">
        <v>78</v>
      </c>
      <c r="G27" s="11">
        <v>340</v>
      </c>
      <c r="H27" s="10">
        <v>366</v>
      </c>
      <c r="I27" s="10" t="s">
        <v>21</v>
      </c>
      <c r="J27" s="1">
        <f t="shared" si="0"/>
        <v>50000</v>
      </c>
      <c r="K27" s="1">
        <f t="shared" si="1"/>
        <v>71697.369418132614</v>
      </c>
      <c r="L27" s="1"/>
      <c r="M27" s="12">
        <f t="shared" si="4"/>
        <v>121697.36941813261</v>
      </c>
      <c r="N27" s="1">
        <v>123333.97055273957</v>
      </c>
      <c r="O27" s="1">
        <f t="shared" si="2"/>
        <v>-1636.6011346069572</v>
      </c>
      <c r="P27" s="13">
        <f t="shared" si="5"/>
        <v>0.98673032963041496</v>
      </c>
      <c r="R27" s="6"/>
      <c r="S27" s="6"/>
    </row>
    <row r="28" spans="1:19" x14ac:dyDescent="0.25">
      <c r="A28" s="10">
        <f t="shared" si="3"/>
        <v>19</v>
      </c>
      <c r="B28" s="10">
        <v>2</v>
      </c>
      <c r="C28" s="10" t="s">
        <v>24</v>
      </c>
      <c r="D28" s="10">
        <v>594</v>
      </c>
      <c r="E28" s="10" t="s">
        <v>52</v>
      </c>
      <c r="F28" s="10" t="s">
        <v>79</v>
      </c>
      <c r="G28" s="11">
        <v>144</v>
      </c>
      <c r="H28" s="10">
        <v>159</v>
      </c>
      <c r="I28" s="10" t="s">
        <v>21</v>
      </c>
      <c r="J28" s="1">
        <f t="shared" si="0"/>
        <v>50000</v>
      </c>
      <c r="K28" s="1">
        <f t="shared" si="1"/>
        <v>31147.217861975641</v>
      </c>
      <c r="L28" s="1"/>
      <c r="M28" s="12">
        <f t="shared" si="4"/>
        <v>81147.217861975645</v>
      </c>
      <c r="N28" s="1">
        <v>81059.093410572052</v>
      </c>
      <c r="O28" s="1">
        <f t="shared" si="2"/>
        <v>88.124451403593412</v>
      </c>
      <c r="P28" s="13">
        <f t="shared" si="5"/>
        <v>1.0010871630522344</v>
      </c>
      <c r="R28" s="6"/>
      <c r="S28" s="6"/>
    </row>
    <row r="29" spans="1:19" x14ac:dyDescent="0.25">
      <c r="A29" s="10">
        <f t="shared" si="3"/>
        <v>20</v>
      </c>
      <c r="B29" s="10">
        <v>365</v>
      </c>
      <c r="C29" s="10" t="s">
        <v>22</v>
      </c>
      <c r="D29" s="10">
        <v>158</v>
      </c>
      <c r="E29" s="10" t="s">
        <v>53</v>
      </c>
      <c r="F29" s="10" t="s">
        <v>73</v>
      </c>
      <c r="G29" s="11">
        <v>160</v>
      </c>
      <c r="H29" s="10">
        <v>172</v>
      </c>
      <c r="I29" s="10" t="s">
        <v>21</v>
      </c>
      <c r="J29" s="1">
        <f t="shared" si="0"/>
        <v>50000</v>
      </c>
      <c r="K29" s="1">
        <f t="shared" si="1"/>
        <v>33693.845737483083</v>
      </c>
      <c r="L29" s="1"/>
      <c r="M29" s="12">
        <f t="shared" si="4"/>
        <v>83693.84573748309</v>
      </c>
      <c r="N29" s="1">
        <v>84510.103789524495</v>
      </c>
      <c r="O29" s="1">
        <f t="shared" si="2"/>
        <v>-816.25805204140488</v>
      </c>
      <c r="P29" s="13">
        <f t="shared" si="5"/>
        <v>0.99034129630139467</v>
      </c>
      <c r="R29" s="6"/>
      <c r="S29" s="6"/>
    </row>
    <row r="30" spans="1:19" x14ac:dyDescent="0.25">
      <c r="A30" s="10">
        <f t="shared" si="3"/>
        <v>21</v>
      </c>
      <c r="B30" s="10">
        <v>139</v>
      </c>
      <c r="C30" s="10" t="s">
        <v>54</v>
      </c>
      <c r="D30" s="10">
        <v>1295</v>
      </c>
      <c r="E30" s="10" t="s">
        <v>55</v>
      </c>
      <c r="F30" s="10" t="s">
        <v>73</v>
      </c>
      <c r="G30" s="11">
        <v>68</v>
      </c>
      <c r="H30" s="10">
        <v>60</v>
      </c>
      <c r="I30" s="10" t="s">
        <v>21</v>
      </c>
      <c r="J30" s="1">
        <f t="shared" si="0"/>
        <v>50000</v>
      </c>
      <c r="K30" s="1">
        <f t="shared" si="1"/>
        <v>11753.667117726658</v>
      </c>
      <c r="L30" s="1"/>
      <c r="M30" s="12">
        <f t="shared" si="4"/>
        <v>61753.667117726654</v>
      </c>
      <c r="N30" s="1">
        <v>64666.794110547911</v>
      </c>
      <c r="O30" s="1">
        <f t="shared" si="2"/>
        <v>-2913.1269928212569</v>
      </c>
      <c r="P30" s="13">
        <f t="shared" si="5"/>
        <v>0.95495173322120674</v>
      </c>
      <c r="R30" s="6"/>
      <c r="S30" s="6"/>
    </row>
    <row r="31" spans="1:19" x14ac:dyDescent="0.25">
      <c r="A31" s="10">
        <f t="shared" si="3"/>
        <v>22</v>
      </c>
      <c r="B31" s="10">
        <v>312</v>
      </c>
      <c r="C31" s="10" t="s">
        <v>38</v>
      </c>
      <c r="D31" s="10">
        <v>294</v>
      </c>
      <c r="E31" s="10" t="s">
        <v>67</v>
      </c>
      <c r="F31" s="10"/>
      <c r="G31" s="10"/>
      <c r="H31" s="10">
        <v>119</v>
      </c>
      <c r="I31" s="10" t="s">
        <v>21</v>
      </c>
      <c r="J31" s="1">
        <f t="shared" si="0"/>
        <v>50000</v>
      </c>
      <c r="K31" s="1">
        <f t="shared" si="1"/>
        <v>23311.439783491205</v>
      </c>
      <c r="L31" s="1"/>
      <c r="M31" s="12">
        <f t="shared" si="4"/>
        <v>73311.439783491209</v>
      </c>
      <c r="N31" s="1">
        <v>0</v>
      </c>
      <c r="O31" s="1">
        <f t="shared" si="2"/>
        <v>73311.439783491209</v>
      </c>
      <c r="P31" s="13">
        <v>1</v>
      </c>
      <c r="R31" s="6"/>
      <c r="S31" s="6"/>
    </row>
    <row r="32" spans="1:19" x14ac:dyDescent="0.25">
      <c r="A32" s="10">
        <f t="shared" si="3"/>
        <v>23</v>
      </c>
      <c r="B32" s="10">
        <v>401</v>
      </c>
      <c r="C32" s="10" t="s">
        <v>56</v>
      </c>
      <c r="D32" s="10">
        <v>195</v>
      </c>
      <c r="E32" s="10" t="s">
        <v>57</v>
      </c>
      <c r="F32" s="10" t="s">
        <v>75</v>
      </c>
      <c r="G32" s="11">
        <v>408</v>
      </c>
      <c r="H32" s="10">
        <v>461</v>
      </c>
      <c r="I32" s="10" t="s">
        <v>21</v>
      </c>
      <c r="J32" s="1">
        <f t="shared" si="0"/>
        <v>50000</v>
      </c>
      <c r="K32" s="1">
        <f t="shared" si="1"/>
        <v>90307.342354533161</v>
      </c>
      <c r="L32" s="1"/>
      <c r="M32" s="12">
        <f t="shared" si="4"/>
        <v>140307.34235453315</v>
      </c>
      <c r="N32" s="1">
        <v>138000.7646632875</v>
      </c>
      <c r="O32" s="1">
        <f t="shared" si="2"/>
        <v>2306.5776912456495</v>
      </c>
      <c r="P32" s="13">
        <f t="shared" si="5"/>
        <v>1.0167142384817471</v>
      </c>
      <c r="R32" s="6"/>
      <c r="S32" s="6"/>
    </row>
    <row r="33" spans="1:19" x14ac:dyDescent="0.25">
      <c r="A33" s="10">
        <f t="shared" si="3"/>
        <v>24</v>
      </c>
      <c r="B33" s="10">
        <v>411</v>
      </c>
      <c r="C33" s="10" t="s">
        <v>48</v>
      </c>
      <c r="D33" s="10">
        <v>1147</v>
      </c>
      <c r="E33" s="10" t="s">
        <v>58</v>
      </c>
      <c r="F33" s="10" t="s">
        <v>78</v>
      </c>
      <c r="G33" s="11">
        <v>54</v>
      </c>
      <c r="H33" s="10">
        <v>59</v>
      </c>
      <c r="I33" s="10" t="s">
        <v>21</v>
      </c>
      <c r="J33" s="1">
        <f t="shared" si="0"/>
        <v>50000</v>
      </c>
      <c r="K33" s="1">
        <f t="shared" si="1"/>
        <v>11557.772665764547</v>
      </c>
      <c r="L33" s="1"/>
      <c r="M33" s="12">
        <f t="shared" si="4"/>
        <v>61557.772665764547</v>
      </c>
      <c r="N33" s="1">
        <v>61647.160028964521</v>
      </c>
      <c r="O33" s="1">
        <f t="shared" si="2"/>
        <v>-89.387363199974061</v>
      </c>
      <c r="P33" s="13">
        <f t="shared" si="5"/>
        <v>0.99855001652699049</v>
      </c>
      <c r="R33" s="6"/>
      <c r="S33" s="6"/>
    </row>
    <row r="34" spans="1:19" x14ac:dyDescent="0.25">
      <c r="A34" s="10">
        <f t="shared" si="3"/>
        <v>25</v>
      </c>
      <c r="B34" s="10">
        <v>232</v>
      </c>
      <c r="C34" s="10" t="s">
        <v>59</v>
      </c>
      <c r="D34" s="10">
        <v>104</v>
      </c>
      <c r="E34" s="10" t="s">
        <v>60</v>
      </c>
      <c r="F34" s="10" t="s">
        <v>73</v>
      </c>
      <c r="G34" s="11">
        <v>338</v>
      </c>
      <c r="H34" s="10">
        <v>350</v>
      </c>
      <c r="I34" s="10" t="s">
        <v>21</v>
      </c>
      <c r="J34" s="1">
        <f t="shared" si="0"/>
        <v>50000</v>
      </c>
      <c r="K34" s="1">
        <f t="shared" si="1"/>
        <v>68563.058186738839</v>
      </c>
      <c r="L34" s="1"/>
      <c r="M34" s="12">
        <f t="shared" si="4"/>
        <v>118563.05818673884</v>
      </c>
      <c r="N34" s="1">
        <v>122902.59425537051</v>
      </c>
      <c r="O34" s="1">
        <f t="shared" si="2"/>
        <v>-4339.5360686316708</v>
      </c>
      <c r="P34" s="13">
        <f t="shared" si="5"/>
        <v>0.9646912573739912</v>
      </c>
      <c r="R34" s="6"/>
      <c r="S34" s="6"/>
    </row>
    <row r="35" spans="1:19" x14ac:dyDescent="0.25">
      <c r="A35" s="10">
        <f t="shared" si="3"/>
        <v>26</v>
      </c>
      <c r="B35" s="10">
        <v>253</v>
      </c>
      <c r="C35" s="10" t="s">
        <v>61</v>
      </c>
      <c r="D35" s="10">
        <v>1315</v>
      </c>
      <c r="E35" s="10" t="s">
        <v>62</v>
      </c>
      <c r="F35" s="10" t="s">
        <v>80</v>
      </c>
      <c r="G35" s="11">
        <v>95</v>
      </c>
      <c r="H35" s="10">
        <v>141</v>
      </c>
      <c r="I35" s="10" t="s">
        <v>21</v>
      </c>
      <c r="J35" s="1">
        <f t="shared" si="0"/>
        <v>50000</v>
      </c>
      <c r="K35" s="1">
        <f t="shared" si="1"/>
        <v>27621.117726657645</v>
      </c>
      <c r="L35" s="1"/>
      <c r="M35" s="12">
        <f t="shared" si="4"/>
        <v>77621.117726657641</v>
      </c>
      <c r="N35" s="1">
        <v>70490.374125030168</v>
      </c>
      <c r="O35" s="1">
        <f t="shared" si="2"/>
        <v>7130.7436016274733</v>
      </c>
      <c r="P35" s="13">
        <f t="shared" si="5"/>
        <v>1.1011591112990766</v>
      </c>
      <c r="R35" s="6"/>
      <c r="S35" s="6"/>
    </row>
    <row r="36" spans="1:19" x14ac:dyDescent="0.25">
      <c r="A36" s="10">
        <f t="shared" si="3"/>
        <v>27</v>
      </c>
      <c r="B36" s="10">
        <v>133</v>
      </c>
      <c r="C36" s="10" t="s">
        <v>63</v>
      </c>
      <c r="D36" s="10">
        <v>1389</v>
      </c>
      <c r="E36" s="10" t="s">
        <v>64</v>
      </c>
      <c r="F36" s="10"/>
      <c r="G36" s="11">
        <v>130</v>
      </c>
      <c r="H36" s="10">
        <v>96</v>
      </c>
      <c r="I36" s="10" t="s">
        <v>21</v>
      </c>
      <c r="J36" s="1">
        <f t="shared" si="0"/>
        <v>50000</v>
      </c>
      <c r="K36" s="1">
        <f t="shared" si="1"/>
        <v>18805.867388362654</v>
      </c>
      <c r="L36" s="1"/>
      <c r="M36" s="12">
        <f t="shared" si="4"/>
        <v>68805.867388362647</v>
      </c>
      <c r="N36" s="1">
        <v>78039.459328988654</v>
      </c>
      <c r="O36" s="1">
        <f t="shared" si="2"/>
        <v>-9233.5919406260073</v>
      </c>
      <c r="P36" s="13">
        <f t="shared" si="5"/>
        <v>0.88168047267344296</v>
      </c>
      <c r="R36" s="6"/>
      <c r="S36" s="6"/>
    </row>
    <row r="37" spans="1:19" x14ac:dyDescent="0.25">
      <c r="A37" s="19"/>
      <c r="B37" s="19"/>
      <c r="C37" s="19" t="s">
        <v>68</v>
      </c>
      <c r="D37" s="19"/>
      <c r="E37" s="19"/>
      <c r="F37" s="19"/>
      <c r="G37" s="19"/>
      <c r="H37" s="19">
        <f>SUBTOTAL(109,H10:H36)</f>
        <v>4434</v>
      </c>
      <c r="I37" s="19"/>
      <c r="J37" s="19">
        <f>SUBTOTAL(109,J10:J36)</f>
        <v>1275000</v>
      </c>
      <c r="K37" s="19">
        <f>SUM(K10:K36)</f>
        <v>868596</v>
      </c>
      <c r="L37" s="20">
        <f>SUM(L10:L36)</f>
        <v>29476</v>
      </c>
      <c r="M37" s="20">
        <f>SUBTOTAL(109,M10:M36)</f>
        <v>2114120</v>
      </c>
      <c r="N37" s="19">
        <f>SUBTOTAL(109,N10:N36)</f>
        <v>2143596</v>
      </c>
      <c r="O37" s="19"/>
      <c r="P37" s="21"/>
    </row>
    <row r="39" spans="1:19" x14ac:dyDescent="0.25">
      <c r="B39" s="15"/>
      <c r="C39" s="23"/>
    </row>
    <row r="41" spans="1:19" x14ac:dyDescent="0.25">
      <c r="A41" s="24">
        <v>27</v>
      </c>
      <c r="B41" s="24">
        <v>351</v>
      </c>
      <c r="C41" s="24" t="s">
        <v>83</v>
      </c>
      <c r="D41" s="24">
        <v>797</v>
      </c>
      <c r="E41" s="24" t="s">
        <v>84</v>
      </c>
      <c r="F41" s="24"/>
      <c r="G41" s="25"/>
      <c r="H41" s="24">
        <v>14</v>
      </c>
      <c r="I41" s="24" t="s">
        <v>21</v>
      </c>
      <c r="J41" s="26">
        <v>25000</v>
      </c>
      <c r="K41" s="26">
        <v>2655.2032374100722</v>
      </c>
      <c r="L41" s="26"/>
      <c r="M41" s="27">
        <v>27655.203237410071</v>
      </c>
    </row>
    <row r="42" spans="1:19" x14ac:dyDescent="0.25">
      <c r="A42" s="30">
        <v>7</v>
      </c>
      <c r="B42" s="30">
        <v>59</v>
      </c>
      <c r="C42" s="30" t="s">
        <v>30</v>
      </c>
      <c r="D42" s="30">
        <v>155</v>
      </c>
      <c r="E42" s="30" t="s">
        <v>31</v>
      </c>
      <c r="F42" s="30" t="s">
        <v>72</v>
      </c>
      <c r="G42" s="30">
        <v>261</v>
      </c>
      <c r="H42" s="30">
        <v>273</v>
      </c>
      <c r="I42" s="30" t="s">
        <v>21</v>
      </c>
      <c r="J42" s="31">
        <v>50000</v>
      </c>
      <c r="K42" s="31">
        <v>53546.04299864926</v>
      </c>
      <c r="L42" s="31"/>
      <c r="M42" s="27">
        <v>103546.04299864927</v>
      </c>
    </row>
  </sheetData>
  <autoFilter ref="A9:P9" xr:uid="{00000000-0009-0000-0000-000000000000}">
    <sortState ref="A10:O36">
      <sortCondition ref="E9"/>
    </sortState>
  </autoFilter>
  <conditionalFormatting sqref="L16"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C39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B39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L42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0"/>
  <sheetViews>
    <sheetView topLeftCell="A19" workbookViewId="0">
      <selection activeCell="L16" sqref="L16:M16"/>
    </sheetView>
  </sheetViews>
  <sheetFormatPr defaultRowHeight="15" x14ac:dyDescent="0.25"/>
  <cols>
    <col min="2" max="2" width="14.140625" customWidth="1"/>
    <col min="3" max="3" width="28.7109375" customWidth="1"/>
    <col min="4" max="4" width="13.28515625" bestFit="1" customWidth="1"/>
    <col min="5" max="5" width="36.28515625" bestFit="1" customWidth="1"/>
    <col min="7" max="7" width="12.85546875" customWidth="1"/>
    <col min="8" max="8" width="13" customWidth="1"/>
    <col min="10" max="10" width="15.5703125" customWidth="1"/>
    <col min="11" max="11" width="14.7109375" customWidth="1"/>
    <col min="12" max="12" width="14.28515625" customWidth="1"/>
    <col min="13" max="13" width="14" customWidth="1"/>
    <col min="14" max="14" width="13.42578125" customWidth="1"/>
    <col min="15" max="15" width="11.28515625" bestFit="1" customWidth="1"/>
    <col min="16" max="16" width="10.85546875" customWidth="1"/>
  </cols>
  <sheetData>
    <row r="1" spans="1:19" ht="18.75" x14ac:dyDescent="0.3">
      <c r="A1" s="3" t="s">
        <v>0</v>
      </c>
    </row>
    <row r="2" spans="1:19" x14ac:dyDescent="0.25">
      <c r="A2" s="22" t="s">
        <v>1</v>
      </c>
    </row>
    <row r="3" spans="1:19" x14ac:dyDescent="0.25">
      <c r="A3" t="s">
        <v>2</v>
      </c>
      <c r="D3" s="29">
        <v>2143596</v>
      </c>
      <c r="E3" s="29">
        <v>27655</v>
      </c>
    </row>
    <row r="4" spans="1:19" x14ac:dyDescent="0.25">
      <c r="A4" t="s">
        <v>3</v>
      </c>
      <c r="D4" s="2">
        <f>J38</f>
        <v>1300000</v>
      </c>
    </row>
    <row r="5" spans="1:19" x14ac:dyDescent="0.25">
      <c r="A5" t="s">
        <v>4</v>
      </c>
      <c r="D5" s="2">
        <f>D3-D4</f>
        <v>843596</v>
      </c>
    </row>
    <row r="6" spans="1:19" x14ac:dyDescent="0.25">
      <c r="A6" t="s">
        <v>5</v>
      </c>
      <c r="D6" s="2">
        <f>$H$38</f>
        <v>4448</v>
      </c>
    </row>
    <row r="7" spans="1:19" x14ac:dyDescent="0.25">
      <c r="A7" t="s">
        <v>6</v>
      </c>
      <c r="D7" s="5">
        <f>D5/D6</f>
        <v>189.65737410071944</v>
      </c>
    </row>
    <row r="9" spans="1:19" ht="79.5" customHeight="1" x14ac:dyDescent="0.25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8" t="s">
        <v>13</v>
      </c>
      <c r="H9" s="7" t="s">
        <v>14</v>
      </c>
      <c r="I9" s="7" t="s">
        <v>15</v>
      </c>
      <c r="J9" s="7" t="s">
        <v>16</v>
      </c>
      <c r="K9" s="7" t="s">
        <v>6</v>
      </c>
      <c r="L9" s="7" t="s">
        <v>81</v>
      </c>
      <c r="M9" s="9" t="s">
        <v>69</v>
      </c>
      <c r="N9" s="7" t="s">
        <v>17</v>
      </c>
      <c r="O9" s="7" t="s">
        <v>70</v>
      </c>
      <c r="P9" s="7" t="s">
        <v>18</v>
      </c>
    </row>
    <row r="10" spans="1:19" x14ac:dyDescent="0.25">
      <c r="A10" s="10">
        <v>1</v>
      </c>
      <c r="B10" s="10">
        <v>476</v>
      </c>
      <c r="C10" s="10" t="s">
        <v>19</v>
      </c>
      <c r="D10" s="10">
        <v>1247</v>
      </c>
      <c r="E10" s="10" t="s">
        <v>20</v>
      </c>
      <c r="F10" s="10" t="s">
        <v>71</v>
      </c>
      <c r="G10" s="11">
        <v>509</v>
      </c>
      <c r="H10" s="10">
        <v>532</v>
      </c>
      <c r="I10" s="10" t="s">
        <v>21</v>
      </c>
      <c r="J10" s="1">
        <f t="shared" ref="J10:J37" si="0">IF(H10&lt;20,25000,50000)</f>
        <v>50000</v>
      </c>
      <c r="K10" s="1">
        <f t="shared" ref="K10:K37" si="1">H10*$D$7</f>
        <v>100897.72302158274</v>
      </c>
      <c r="L10" s="1"/>
      <c r="M10" s="12">
        <f>J10+K10-L10</f>
        <v>150897.72302158276</v>
      </c>
      <c r="N10" s="1">
        <v>159785.26768042482</v>
      </c>
      <c r="O10" s="1">
        <f t="shared" ref="O10:O37" si="2">M10-N10</f>
        <v>-8887.54465884206</v>
      </c>
      <c r="P10" s="13">
        <f>M10/N10</f>
        <v>0.94437819714006799</v>
      </c>
      <c r="R10" s="6"/>
      <c r="S10" s="6"/>
    </row>
    <row r="11" spans="1:19" x14ac:dyDescent="0.25">
      <c r="A11" s="10">
        <f t="shared" ref="A11:A37" si="3">A10+1</f>
        <v>2</v>
      </c>
      <c r="B11" s="10">
        <v>365</v>
      </c>
      <c r="C11" s="10" t="s">
        <v>22</v>
      </c>
      <c r="D11" s="10">
        <v>801</v>
      </c>
      <c r="E11" s="10" t="s">
        <v>23</v>
      </c>
      <c r="F11" s="10" t="s">
        <v>72</v>
      </c>
      <c r="G11" s="11">
        <v>54</v>
      </c>
      <c r="H11" s="10">
        <v>53</v>
      </c>
      <c r="I11" s="10" t="s">
        <v>21</v>
      </c>
      <c r="J11" s="1">
        <f t="shared" si="0"/>
        <v>50000</v>
      </c>
      <c r="K11" s="1">
        <f t="shared" si="1"/>
        <v>10051.84082733813</v>
      </c>
      <c r="L11" s="1"/>
      <c r="M11" s="12">
        <f t="shared" ref="M11:M37" si="4">J11+K11-L11</f>
        <v>60051.840827338128</v>
      </c>
      <c r="N11" s="1">
        <v>61647.160028964521</v>
      </c>
      <c r="O11" s="1">
        <f t="shared" si="2"/>
        <v>-1595.3192016263929</v>
      </c>
      <c r="P11" s="13">
        <f t="shared" ref="P11:P37" si="5">M11/N11</f>
        <v>0.97412177299202685</v>
      </c>
      <c r="R11" s="6"/>
      <c r="S11" s="6"/>
    </row>
    <row r="12" spans="1:19" x14ac:dyDescent="0.25">
      <c r="A12" s="10">
        <f t="shared" si="3"/>
        <v>3</v>
      </c>
      <c r="B12" s="10">
        <v>422</v>
      </c>
      <c r="C12" s="10" t="s">
        <v>65</v>
      </c>
      <c r="D12" s="10">
        <v>190</v>
      </c>
      <c r="E12" s="10" t="s">
        <v>66</v>
      </c>
      <c r="F12" s="10" t="s">
        <v>73</v>
      </c>
      <c r="G12" s="11">
        <v>107</v>
      </c>
      <c r="H12" s="10">
        <v>113</v>
      </c>
      <c r="I12" s="10" t="s">
        <v>21</v>
      </c>
      <c r="J12" s="1">
        <f t="shared" si="0"/>
        <v>50000</v>
      </c>
      <c r="K12" s="1">
        <f t="shared" si="1"/>
        <v>21431.283273381297</v>
      </c>
      <c r="L12" s="1"/>
      <c r="M12" s="12">
        <f t="shared" si="4"/>
        <v>71431.283273381297</v>
      </c>
      <c r="N12" s="1">
        <v>73078.631909244505</v>
      </c>
      <c r="O12" s="1">
        <f t="shared" si="2"/>
        <v>-1647.3486358632072</v>
      </c>
      <c r="P12" s="13">
        <f t="shared" si="5"/>
        <v>0.97745786158245229</v>
      </c>
      <c r="R12" s="6"/>
      <c r="S12" s="6"/>
    </row>
    <row r="13" spans="1:19" x14ac:dyDescent="0.25">
      <c r="A13" s="10">
        <f t="shared" si="3"/>
        <v>4</v>
      </c>
      <c r="B13" s="10">
        <v>2</v>
      </c>
      <c r="C13" s="10" t="s">
        <v>24</v>
      </c>
      <c r="D13" s="10">
        <v>1145</v>
      </c>
      <c r="E13" s="10" t="s">
        <v>25</v>
      </c>
      <c r="F13" s="10" t="s">
        <v>71</v>
      </c>
      <c r="G13" s="11">
        <v>147</v>
      </c>
      <c r="H13" s="10">
        <v>146</v>
      </c>
      <c r="I13" s="10" t="s">
        <v>21</v>
      </c>
      <c r="J13" s="1">
        <f t="shared" si="0"/>
        <v>50000</v>
      </c>
      <c r="K13" s="1">
        <f t="shared" si="1"/>
        <v>27689.976618705037</v>
      </c>
      <c r="L13" s="1"/>
      <c r="M13" s="12">
        <f t="shared" si="4"/>
        <v>77689.976618705041</v>
      </c>
      <c r="N13" s="1">
        <v>81706.157856625636</v>
      </c>
      <c r="O13" s="1">
        <f t="shared" si="2"/>
        <v>-4016.1812379205949</v>
      </c>
      <c r="P13" s="13">
        <f t="shared" si="5"/>
        <v>0.95084603971994364</v>
      </c>
      <c r="R13" s="6"/>
      <c r="S13" s="6"/>
    </row>
    <row r="14" spans="1:19" x14ac:dyDescent="0.25">
      <c r="A14" s="10">
        <f t="shared" si="3"/>
        <v>5</v>
      </c>
      <c r="B14" s="10">
        <v>342</v>
      </c>
      <c r="C14" s="10" t="s">
        <v>26</v>
      </c>
      <c r="D14" s="10">
        <v>795</v>
      </c>
      <c r="E14" s="10" t="s">
        <v>27</v>
      </c>
      <c r="F14" s="10" t="s">
        <v>74</v>
      </c>
      <c r="G14" s="11">
        <v>95</v>
      </c>
      <c r="H14" s="10">
        <v>89</v>
      </c>
      <c r="I14" s="10" t="s">
        <v>21</v>
      </c>
      <c r="J14" s="1">
        <f t="shared" si="0"/>
        <v>50000</v>
      </c>
      <c r="K14" s="1">
        <f t="shared" si="1"/>
        <v>16879.506294964031</v>
      </c>
      <c r="L14" s="1"/>
      <c r="M14" s="12">
        <f t="shared" si="4"/>
        <v>66879.506294964027</v>
      </c>
      <c r="N14" s="1">
        <v>70490.374125030168</v>
      </c>
      <c r="O14" s="1">
        <f t="shared" si="2"/>
        <v>-3610.8678300661413</v>
      </c>
      <c r="P14" s="13">
        <f t="shared" si="5"/>
        <v>0.94877502247808365</v>
      </c>
      <c r="R14" s="6"/>
      <c r="S14" s="6"/>
    </row>
    <row r="15" spans="1:19" x14ac:dyDescent="0.25">
      <c r="A15" s="10">
        <f t="shared" si="3"/>
        <v>6</v>
      </c>
      <c r="B15" s="10">
        <v>244</v>
      </c>
      <c r="C15" s="10" t="s">
        <v>28</v>
      </c>
      <c r="D15" s="10">
        <v>1287</v>
      </c>
      <c r="E15" s="10" t="s">
        <v>29</v>
      </c>
      <c r="F15" s="10" t="s">
        <v>75</v>
      </c>
      <c r="G15" s="11">
        <v>4</v>
      </c>
      <c r="H15" s="10">
        <v>4</v>
      </c>
      <c r="I15" s="10" t="s">
        <v>21</v>
      </c>
      <c r="J15" s="1">
        <f t="shared" si="0"/>
        <v>25000</v>
      </c>
      <c r="K15" s="1">
        <f t="shared" si="1"/>
        <v>758.62949640287775</v>
      </c>
      <c r="L15" s="1"/>
      <c r="M15" s="12">
        <f t="shared" si="4"/>
        <v>25758.629496402878</v>
      </c>
      <c r="N15" s="1">
        <v>25862.752594738111</v>
      </c>
      <c r="O15" s="1">
        <f t="shared" si="2"/>
        <v>-104.1230983352325</v>
      </c>
      <c r="P15" s="13">
        <f t="shared" si="5"/>
        <v>0.99597401328594792</v>
      </c>
      <c r="R15" s="6"/>
      <c r="S15" s="6"/>
    </row>
    <row r="16" spans="1:19" x14ac:dyDescent="0.25">
      <c r="A16" s="14">
        <f t="shared" si="3"/>
        <v>7</v>
      </c>
      <c r="B16" s="14">
        <v>59</v>
      </c>
      <c r="C16" s="14" t="s">
        <v>30</v>
      </c>
      <c r="D16" s="14">
        <v>155</v>
      </c>
      <c r="E16" s="14" t="s">
        <v>31</v>
      </c>
      <c r="F16" s="14" t="s">
        <v>72</v>
      </c>
      <c r="G16" s="14">
        <v>261</v>
      </c>
      <c r="H16" s="14">
        <f>131+148</f>
        <v>279</v>
      </c>
      <c r="I16" s="14" t="s">
        <v>21</v>
      </c>
      <c r="J16" s="15">
        <f t="shared" si="0"/>
        <v>50000</v>
      </c>
      <c r="K16" s="15">
        <f t="shared" si="1"/>
        <v>52914.407374100723</v>
      </c>
      <c r="L16" s="15">
        <v>29476</v>
      </c>
      <c r="M16" s="12">
        <f t="shared" si="4"/>
        <v>73438.407374100731</v>
      </c>
      <c r="N16" s="15">
        <v>106294.60680666185</v>
      </c>
      <c r="O16" s="15">
        <f t="shared" si="2"/>
        <v>-32856.199432561116</v>
      </c>
      <c r="P16" s="13">
        <f t="shared" si="5"/>
        <v>0.69089495300243298</v>
      </c>
      <c r="R16" s="6"/>
      <c r="S16" s="6"/>
    </row>
    <row r="17" spans="1:19" x14ac:dyDescent="0.25">
      <c r="A17" s="10">
        <f t="shared" si="3"/>
        <v>8</v>
      </c>
      <c r="B17" s="10">
        <v>55</v>
      </c>
      <c r="C17" s="10" t="s">
        <v>32</v>
      </c>
      <c r="D17" s="10">
        <v>387</v>
      </c>
      <c r="E17" s="10" t="s">
        <v>33</v>
      </c>
      <c r="F17" s="10" t="s">
        <v>75</v>
      </c>
      <c r="G17" s="11">
        <v>154</v>
      </c>
      <c r="H17" s="10">
        <v>149</v>
      </c>
      <c r="I17" s="10" t="s">
        <v>21</v>
      </c>
      <c r="J17" s="1">
        <f t="shared" si="0"/>
        <v>50000</v>
      </c>
      <c r="K17" s="1">
        <f t="shared" si="1"/>
        <v>28258.948741007196</v>
      </c>
      <c r="L17" s="1"/>
      <c r="M17" s="12">
        <f t="shared" si="4"/>
        <v>78258.948741007189</v>
      </c>
      <c r="N17" s="1">
        <v>83215.974897417327</v>
      </c>
      <c r="O17" s="1">
        <f t="shared" si="2"/>
        <v>-4957.0261564101384</v>
      </c>
      <c r="P17" s="13">
        <f t="shared" si="5"/>
        <v>0.940431796148266</v>
      </c>
      <c r="R17" s="6"/>
      <c r="S17" s="6"/>
    </row>
    <row r="18" spans="1:19" x14ac:dyDescent="0.25">
      <c r="A18" s="10">
        <f t="shared" si="3"/>
        <v>9</v>
      </c>
      <c r="B18" s="10">
        <v>231</v>
      </c>
      <c r="C18" s="10" t="s">
        <v>34</v>
      </c>
      <c r="D18" s="10">
        <v>102</v>
      </c>
      <c r="E18" s="10" t="s">
        <v>35</v>
      </c>
      <c r="F18" s="10" t="s">
        <v>74</v>
      </c>
      <c r="G18" s="11">
        <v>336</v>
      </c>
      <c r="H18" s="10">
        <v>335</v>
      </c>
      <c r="I18" s="10" t="s">
        <v>21</v>
      </c>
      <c r="J18" s="1">
        <f t="shared" si="0"/>
        <v>50000</v>
      </c>
      <c r="K18" s="1">
        <f t="shared" si="1"/>
        <v>63535.220323741014</v>
      </c>
      <c r="L18" s="1"/>
      <c r="M18" s="12">
        <f t="shared" si="4"/>
        <v>113535.22032374101</v>
      </c>
      <c r="N18" s="1">
        <v>122471.21795800145</v>
      </c>
      <c r="O18" s="1">
        <f t="shared" si="2"/>
        <v>-8935.997634260435</v>
      </c>
      <c r="P18" s="13">
        <f t="shared" si="5"/>
        <v>0.92703593723282129</v>
      </c>
      <c r="R18" s="6"/>
      <c r="S18" s="6"/>
    </row>
    <row r="19" spans="1:19" x14ac:dyDescent="0.25">
      <c r="A19" s="10">
        <f t="shared" si="3"/>
        <v>10</v>
      </c>
      <c r="B19" s="10">
        <v>479</v>
      </c>
      <c r="C19" s="10" t="s">
        <v>36</v>
      </c>
      <c r="D19" s="10">
        <v>1341</v>
      </c>
      <c r="E19" s="10" t="s">
        <v>37</v>
      </c>
      <c r="F19" s="10" t="s">
        <v>76</v>
      </c>
      <c r="G19" s="11">
        <v>172</v>
      </c>
      <c r="H19" s="10">
        <v>172</v>
      </c>
      <c r="I19" s="10" t="s">
        <v>21</v>
      </c>
      <c r="J19" s="1">
        <f t="shared" si="0"/>
        <v>50000</v>
      </c>
      <c r="K19" s="1">
        <f t="shared" si="1"/>
        <v>32621.068345323743</v>
      </c>
      <c r="L19" s="1"/>
      <c r="M19" s="12">
        <f t="shared" si="4"/>
        <v>82621.068345323743</v>
      </c>
      <c r="N19" s="1">
        <v>87098.361573738832</v>
      </c>
      <c r="O19" s="1">
        <f t="shared" si="2"/>
        <v>-4477.2932284150884</v>
      </c>
      <c r="P19" s="13">
        <f t="shared" si="5"/>
        <v>0.94859497759180533</v>
      </c>
      <c r="R19" s="6"/>
      <c r="S19" s="6"/>
    </row>
    <row r="20" spans="1:19" x14ac:dyDescent="0.25">
      <c r="A20" s="10">
        <f t="shared" si="3"/>
        <v>11</v>
      </c>
      <c r="B20" s="10">
        <v>312</v>
      </c>
      <c r="C20" s="10" t="s">
        <v>38</v>
      </c>
      <c r="D20" s="10">
        <v>846</v>
      </c>
      <c r="E20" s="10" t="s">
        <v>39</v>
      </c>
      <c r="F20" s="10" t="s">
        <v>72</v>
      </c>
      <c r="G20" s="11">
        <v>15</v>
      </c>
      <c r="H20" s="10">
        <v>19</v>
      </c>
      <c r="I20" s="10" t="s">
        <v>21</v>
      </c>
      <c r="J20" s="1">
        <f t="shared" si="0"/>
        <v>25000</v>
      </c>
      <c r="K20" s="1">
        <f t="shared" si="1"/>
        <v>3603.4901079136694</v>
      </c>
      <c r="L20" s="1"/>
      <c r="M20" s="12">
        <f t="shared" si="4"/>
        <v>28603.490107913669</v>
      </c>
      <c r="N20" s="1">
        <v>28235.322230267921</v>
      </c>
      <c r="O20" s="1">
        <f t="shared" si="2"/>
        <v>368.16787764574838</v>
      </c>
      <c r="P20" s="13">
        <f t="shared" si="5"/>
        <v>1.0130392660173391</v>
      </c>
      <c r="R20" s="6"/>
      <c r="S20" s="6"/>
    </row>
    <row r="21" spans="1:19" x14ac:dyDescent="0.25">
      <c r="A21" s="10">
        <f t="shared" si="3"/>
        <v>12</v>
      </c>
      <c r="B21" s="10">
        <v>111</v>
      </c>
      <c r="C21" s="10" t="s">
        <v>40</v>
      </c>
      <c r="D21" s="10">
        <v>438</v>
      </c>
      <c r="E21" s="10" t="s">
        <v>41</v>
      </c>
      <c r="F21" s="10" t="s">
        <v>73</v>
      </c>
      <c r="G21" s="11">
        <v>31</v>
      </c>
      <c r="H21" s="10">
        <v>23</v>
      </c>
      <c r="I21" s="10" t="s">
        <v>21</v>
      </c>
      <c r="J21" s="1">
        <f t="shared" si="0"/>
        <v>50000</v>
      </c>
      <c r="K21" s="1">
        <f t="shared" si="1"/>
        <v>4362.1196043165473</v>
      </c>
      <c r="L21" s="1"/>
      <c r="M21" s="12">
        <f t="shared" si="4"/>
        <v>54362.119604316547</v>
      </c>
      <c r="N21" s="1">
        <v>56686.332609220372</v>
      </c>
      <c r="O21" s="1">
        <f t="shared" si="2"/>
        <v>-2324.2130049038242</v>
      </c>
      <c r="P21" s="13">
        <f t="shared" si="5"/>
        <v>0.95899870572107226</v>
      </c>
      <c r="R21" s="6"/>
      <c r="S21" s="6"/>
    </row>
    <row r="22" spans="1:19" x14ac:dyDescent="0.25">
      <c r="A22" s="16">
        <f t="shared" si="3"/>
        <v>13</v>
      </c>
      <c r="B22" s="16">
        <v>25</v>
      </c>
      <c r="C22" s="16" t="s">
        <v>42</v>
      </c>
      <c r="D22" s="16">
        <v>1002</v>
      </c>
      <c r="E22" s="16" t="s">
        <v>43</v>
      </c>
      <c r="F22" s="16" t="s">
        <v>77</v>
      </c>
      <c r="G22" s="17">
        <v>22</v>
      </c>
      <c r="H22" s="16">
        <v>16</v>
      </c>
      <c r="I22" s="16" t="s">
        <v>21</v>
      </c>
      <c r="J22" s="18">
        <f t="shared" si="0"/>
        <v>25000</v>
      </c>
      <c r="K22" s="18">
        <f t="shared" si="1"/>
        <v>3034.517985611511</v>
      </c>
      <c r="L22" s="18"/>
      <c r="M22" s="12">
        <f t="shared" si="4"/>
        <v>28034.51798561151</v>
      </c>
      <c r="N22" s="18">
        <v>54745.139271059619</v>
      </c>
      <c r="O22" s="18">
        <f t="shared" si="2"/>
        <v>-26710.621285448109</v>
      </c>
      <c r="P22" s="13">
        <f t="shared" si="5"/>
        <v>0.51209145430801073</v>
      </c>
      <c r="R22" s="6"/>
      <c r="S22" s="6"/>
    </row>
    <row r="23" spans="1:19" x14ac:dyDescent="0.25">
      <c r="A23" s="10">
        <f t="shared" si="3"/>
        <v>14</v>
      </c>
      <c r="B23" s="10">
        <v>44</v>
      </c>
      <c r="C23" s="10" t="s">
        <v>44</v>
      </c>
      <c r="D23" s="10">
        <v>752</v>
      </c>
      <c r="E23" s="10" t="s">
        <v>45</v>
      </c>
      <c r="F23" s="10" t="s">
        <v>76</v>
      </c>
      <c r="G23" s="11">
        <v>187</v>
      </c>
      <c r="H23" s="10">
        <v>198</v>
      </c>
      <c r="I23" s="10" t="s">
        <v>21</v>
      </c>
      <c r="J23" s="1">
        <f t="shared" si="0"/>
        <v>50000</v>
      </c>
      <c r="K23" s="1">
        <f t="shared" si="1"/>
        <v>37552.160071942446</v>
      </c>
      <c r="L23" s="1"/>
      <c r="M23" s="12">
        <f t="shared" si="4"/>
        <v>87552.160071942446</v>
      </c>
      <c r="N23" s="1">
        <v>90333.683804006752</v>
      </c>
      <c r="O23" s="1">
        <f t="shared" si="2"/>
        <v>-2781.5237320643064</v>
      </c>
      <c r="P23" s="13">
        <f t="shared" si="5"/>
        <v>0.96920834383219368</v>
      </c>
      <c r="R23" s="6"/>
      <c r="S23" s="6"/>
    </row>
    <row r="24" spans="1:19" x14ac:dyDescent="0.25">
      <c r="A24" s="10">
        <f t="shared" si="3"/>
        <v>15</v>
      </c>
      <c r="B24" s="10">
        <v>44</v>
      </c>
      <c r="C24" s="10" t="s">
        <v>44</v>
      </c>
      <c r="D24" s="10">
        <v>30</v>
      </c>
      <c r="E24" s="10" t="s">
        <v>46</v>
      </c>
      <c r="F24" s="10" t="s">
        <v>78</v>
      </c>
      <c r="G24" s="11">
        <v>88</v>
      </c>
      <c r="H24" s="10">
        <v>124</v>
      </c>
      <c r="I24" s="10" t="s">
        <v>21</v>
      </c>
      <c r="J24" s="1">
        <f t="shared" si="0"/>
        <v>50000</v>
      </c>
      <c r="K24" s="1">
        <f t="shared" si="1"/>
        <v>23517.51438848921</v>
      </c>
      <c r="L24" s="1"/>
      <c r="M24" s="12">
        <f t="shared" si="4"/>
        <v>73517.514388489217</v>
      </c>
      <c r="N24" s="1">
        <v>68980.557084238477</v>
      </c>
      <c r="O24" s="1">
        <f t="shared" si="2"/>
        <v>4536.95730425074</v>
      </c>
      <c r="P24" s="13">
        <f t="shared" si="5"/>
        <v>1.0657715376045782</v>
      </c>
      <c r="R24" s="6"/>
      <c r="S24" s="6"/>
    </row>
    <row r="25" spans="1:19" x14ac:dyDescent="0.25">
      <c r="A25" s="10">
        <f t="shared" si="3"/>
        <v>16</v>
      </c>
      <c r="B25" s="10">
        <v>44</v>
      </c>
      <c r="C25" s="10" t="s">
        <v>44</v>
      </c>
      <c r="D25" s="10">
        <v>128</v>
      </c>
      <c r="E25" s="10" t="s">
        <v>47</v>
      </c>
      <c r="F25" s="10" t="s">
        <v>76</v>
      </c>
      <c r="G25" s="11">
        <v>50</v>
      </c>
      <c r="H25" s="10">
        <v>46</v>
      </c>
      <c r="I25" s="10" t="s">
        <v>21</v>
      </c>
      <c r="J25" s="1">
        <f t="shared" si="0"/>
        <v>50000</v>
      </c>
      <c r="K25" s="1">
        <f t="shared" si="1"/>
        <v>8724.2392086330947</v>
      </c>
      <c r="L25" s="1"/>
      <c r="M25" s="12">
        <f t="shared" si="4"/>
        <v>58724.239208633095</v>
      </c>
      <c r="N25" s="1">
        <v>60784.407434226407</v>
      </c>
      <c r="O25" s="1">
        <f t="shared" si="2"/>
        <v>-2060.1682255933119</v>
      </c>
      <c r="P25" s="13">
        <f t="shared" si="5"/>
        <v>0.96610696208854918</v>
      </c>
      <c r="R25" s="6"/>
      <c r="S25" s="6"/>
    </row>
    <row r="26" spans="1:19" x14ac:dyDescent="0.25">
      <c r="A26" s="10">
        <f t="shared" si="3"/>
        <v>17</v>
      </c>
      <c r="B26" s="10">
        <v>411</v>
      </c>
      <c r="C26" s="10" t="s">
        <v>48</v>
      </c>
      <c r="D26" s="10">
        <v>1066</v>
      </c>
      <c r="E26" s="10" t="s">
        <v>49</v>
      </c>
      <c r="F26" s="10" t="s">
        <v>73</v>
      </c>
      <c r="G26" s="11">
        <v>174</v>
      </c>
      <c r="H26" s="10">
        <v>153</v>
      </c>
      <c r="I26" s="10" t="s">
        <v>21</v>
      </c>
      <c r="J26" s="1">
        <f t="shared" si="0"/>
        <v>50000</v>
      </c>
      <c r="K26" s="1">
        <f t="shared" si="1"/>
        <v>29017.578237410075</v>
      </c>
      <c r="L26" s="1"/>
      <c r="M26" s="12">
        <f t="shared" si="4"/>
        <v>79017.578237410082</v>
      </c>
      <c r="N26" s="1">
        <v>87529.737871107893</v>
      </c>
      <c r="O26" s="1">
        <f t="shared" si="2"/>
        <v>-8512.1596336978109</v>
      </c>
      <c r="P26" s="13">
        <f t="shared" si="5"/>
        <v>0.90275122671757102</v>
      </c>
      <c r="R26" s="6"/>
      <c r="S26" s="6"/>
    </row>
    <row r="27" spans="1:19" x14ac:dyDescent="0.25">
      <c r="A27" s="10">
        <f t="shared" si="3"/>
        <v>18</v>
      </c>
      <c r="B27" s="10">
        <v>371</v>
      </c>
      <c r="C27" s="10" t="s">
        <v>50</v>
      </c>
      <c r="D27" s="10">
        <v>161</v>
      </c>
      <c r="E27" s="10" t="s">
        <v>51</v>
      </c>
      <c r="F27" s="10" t="s">
        <v>78</v>
      </c>
      <c r="G27" s="11">
        <v>340</v>
      </c>
      <c r="H27" s="10">
        <v>366</v>
      </c>
      <c r="I27" s="10" t="s">
        <v>21</v>
      </c>
      <c r="J27" s="1">
        <f t="shared" si="0"/>
        <v>50000</v>
      </c>
      <c r="K27" s="1">
        <f t="shared" si="1"/>
        <v>69414.598920863311</v>
      </c>
      <c r="L27" s="1"/>
      <c r="M27" s="12">
        <f t="shared" si="4"/>
        <v>119414.59892086331</v>
      </c>
      <c r="N27" s="1">
        <v>123333.97055273957</v>
      </c>
      <c r="O27" s="1">
        <f t="shared" si="2"/>
        <v>-3919.3716318762599</v>
      </c>
      <c r="P27" s="13">
        <f t="shared" si="5"/>
        <v>0.96822147528121394</v>
      </c>
      <c r="R27" s="6"/>
      <c r="S27" s="6"/>
    </row>
    <row r="28" spans="1:19" x14ac:dyDescent="0.25">
      <c r="A28" s="10">
        <f t="shared" si="3"/>
        <v>19</v>
      </c>
      <c r="B28" s="10">
        <v>2</v>
      </c>
      <c r="C28" s="10" t="s">
        <v>24</v>
      </c>
      <c r="D28" s="10">
        <v>594</v>
      </c>
      <c r="E28" s="10" t="s">
        <v>52</v>
      </c>
      <c r="F28" s="10" t="s">
        <v>79</v>
      </c>
      <c r="G28" s="11">
        <v>144</v>
      </c>
      <c r="H28" s="10">
        <v>159</v>
      </c>
      <c r="I28" s="10" t="s">
        <v>21</v>
      </c>
      <c r="J28" s="1">
        <f t="shared" si="0"/>
        <v>50000</v>
      </c>
      <c r="K28" s="1">
        <f t="shared" si="1"/>
        <v>30155.522482014392</v>
      </c>
      <c r="L28" s="1"/>
      <c r="M28" s="12">
        <f t="shared" si="4"/>
        <v>80155.522482014392</v>
      </c>
      <c r="N28" s="1">
        <v>81059.093410572052</v>
      </c>
      <c r="O28" s="1">
        <f t="shared" si="2"/>
        <v>-903.5709285576595</v>
      </c>
      <c r="P28" s="13">
        <f t="shared" si="5"/>
        <v>0.98885293567273214</v>
      </c>
      <c r="R28" s="6"/>
      <c r="S28" s="6"/>
    </row>
    <row r="29" spans="1:19" x14ac:dyDescent="0.25">
      <c r="A29" s="10">
        <f t="shared" si="3"/>
        <v>20</v>
      </c>
      <c r="B29" s="10">
        <v>365</v>
      </c>
      <c r="C29" s="10" t="s">
        <v>22</v>
      </c>
      <c r="D29" s="10">
        <v>158</v>
      </c>
      <c r="E29" s="10" t="s">
        <v>53</v>
      </c>
      <c r="F29" s="10" t="s">
        <v>73</v>
      </c>
      <c r="G29" s="11">
        <v>160</v>
      </c>
      <c r="H29" s="10">
        <v>172</v>
      </c>
      <c r="I29" s="10" t="s">
        <v>21</v>
      </c>
      <c r="J29" s="1">
        <f t="shared" si="0"/>
        <v>50000</v>
      </c>
      <c r="K29" s="1">
        <f t="shared" si="1"/>
        <v>32621.068345323743</v>
      </c>
      <c r="L29" s="1"/>
      <c r="M29" s="12">
        <f t="shared" si="4"/>
        <v>82621.068345323743</v>
      </c>
      <c r="N29" s="1">
        <v>84510.103789524495</v>
      </c>
      <c r="O29" s="1">
        <f t="shared" si="2"/>
        <v>-1889.035444200752</v>
      </c>
      <c r="P29" s="13">
        <f t="shared" si="5"/>
        <v>0.97764722371060553</v>
      </c>
      <c r="R29" s="6"/>
      <c r="S29" s="6"/>
    </row>
    <row r="30" spans="1:19" x14ac:dyDescent="0.25">
      <c r="A30" s="10">
        <f t="shared" si="3"/>
        <v>21</v>
      </c>
      <c r="B30" s="10">
        <v>139</v>
      </c>
      <c r="C30" s="10" t="s">
        <v>54</v>
      </c>
      <c r="D30" s="10">
        <v>1295</v>
      </c>
      <c r="E30" s="10" t="s">
        <v>55</v>
      </c>
      <c r="F30" s="10" t="s">
        <v>73</v>
      </c>
      <c r="G30" s="11">
        <v>68</v>
      </c>
      <c r="H30" s="10">
        <v>60</v>
      </c>
      <c r="I30" s="10" t="s">
        <v>21</v>
      </c>
      <c r="J30" s="1">
        <f t="shared" si="0"/>
        <v>50000</v>
      </c>
      <c r="K30" s="1">
        <f t="shared" si="1"/>
        <v>11379.442446043166</v>
      </c>
      <c r="L30" s="1"/>
      <c r="M30" s="12">
        <f t="shared" si="4"/>
        <v>61379.442446043162</v>
      </c>
      <c r="N30" s="1">
        <v>64666.794110547911</v>
      </c>
      <c r="O30" s="1">
        <f t="shared" si="2"/>
        <v>-3287.3516645047494</v>
      </c>
      <c r="P30" s="13">
        <f t="shared" si="5"/>
        <v>0.9491647651670343</v>
      </c>
      <c r="R30" s="6"/>
      <c r="S30" s="6"/>
    </row>
    <row r="31" spans="1:19" x14ac:dyDescent="0.25">
      <c r="A31" s="10">
        <f t="shared" si="3"/>
        <v>22</v>
      </c>
      <c r="B31" s="10">
        <v>312</v>
      </c>
      <c r="C31" s="10" t="s">
        <v>38</v>
      </c>
      <c r="D31" s="10">
        <v>294</v>
      </c>
      <c r="E31" s="10" t="s">
        <v>67</v>
      </c>
      <c r="F31" s="10"/>
      <c r="G31" s="10"/>
      <c r="H31" s="10">
        <v>119</v>
      </c>
      <c r="I31" s="10" t="s">
        <v>21</v>
      </c>
      <c r="J31" s="1">
        <f t="shared" si="0"/>
        <v>50000</v>
      </c>
      <c r="K31" s="1">
        <f t="shared" si="1"/>
        <v>22569.227517985611</v>
      </c>
      <c r="L31" s="1"/>
      <c r="M31" s="12">
        <f t="shared" si="4"/>
        <v>72569.227517985608</v>
      </c>
      <c r="N31" s="1">
        <v>0</v>
      </c>
      <c r="O31" s="1">
        <f t="shared" si="2"/>
        <v>72569.227517985608</v>
      </c>
      <c r="P31" s="13">
        <v>1</v>
      </c>
      <c r="R31" s="6"/>
      <c r="S31" s="6"/>
    </row>
    <row r="32" spans="1:19" x14ac:dyDescent="0.25">
      <c r="A32" s="10">
        <f t="shared" si="3"/>
        <v>23</v>
      </c>
      <c r="B32" s="10">
        <v>401</v>
      </c>
      <c r="C32" s="10" t="s">
        <v>56</v>
      </c>
      <c r="D32" s="10">
        <v>195</v>
      </c>
      <c r="E32" s="10" t="s">
        <v>57</v>
      </c>
      <c r="F32" s="10" t="s">
        <v>75</v>
      </c>
      <c r="G32" s="11">
        <v>408</v>
      </c>
      <c r="H32" s="10">
        <v>461</v>
      </c>
      <c r="I32" s="10" t="s">
        <v>21</v>
      </c>
      <c r="J32" s="1">
        <f t="shared" si="0"/>
        <v>50000</v>
      </c>
      <c r="K32" s="1">
        <f t="shared" si="1"/>
        <v>87432.049460431663</v>
      </c>
      <c r="L32" s="1"/>
      <c r="M32" s="12">
        <f t="shared" si="4"/>
        <v>137432.04946043168</v>
      </c>
      <c r="N32" s="1">
        <v>138000.7646632875</v>
      </c>
      <c r="O32" s="1">
        <f t="shared" si="2"/>
        <v>-568.71520285581937</v>
      </c>
      <c r="P32" s="13">
        <f t="shared" si="5"/>
        <v>0.99587889817680764</v>
      </c>
      <c r="R32" s="6"/>
      <c r="S32" s="6"/>
    </row>
    <row r="33" spans="1:19" x14ac:dyDescent="0.25">
      <c r="A33" s="10">
        <f t="shared" si="3"/>
        <v>24</v>
      </c>
      <c r="B33" s="10">
        <v>411</v>
      </c>
      <c r="C33" s="10" t="s">
        <v>48</v>
      </c>
      <c r="D33" s="10">
        <v>1147</v>
      </c>
      <c r="E33" s="10" t="s">
        <v>58</v>
      </c>
      <c r="F33" s="10" t="s">
        <v>78</v>
      </c>
      <c r="G33" s="11">
        <v>54</v>
      </c>
      <c r="H33" s="10">
        <v>59</v>
      </c>
      <c r="I33" s="10" t="s">
        <v>21</v>
      </c>
      <c r="J33" s="1">
        <f t="shared" si="0"/>
        <v>50000</v>
      </c>
      <c r="K33" s="1">
        <f t="shared" si="1"/>
        <v>11189.785071942446</v>
      </c>
      <c r="L33" s="1"/>
      <c r="M33" s="12">
        <f t="shared" si="4"/>
        <v>61189.785071942446</v>
      </c>
      <c r="N33" s="1">
        <v>61647.160028964521</v>
      </c>
      <c r="O33" s="1">
        <f t="shared" si="2"/>
        <v>-457.37495702207525</v>
      </c>
      <c r="P33" s="13">
        <f t="shared" si="5"/>
        <v>0.99258076192306055</v>
      </c>
      <c r="R33" s="6"/>
      <c r="S33" s="6"/>
    </row>
    <row r="34" spans="1:19" x14ac:dyDescent="0.25">
      <c r="A34" s="10">
        <f t="shared" si="3"/>
        <v>25</v>
      </c>
      <c r="B34" s="10">
        <v>232</v>
      </c>
      <c r="C34" s="10" t="s">
        <v>59</v>
      </c>
      <c r="D34" s="10">
        <v>104</v>
      </c>
      <c r="E34" s="10" t="s">
        <v>60</v>
      </c>
      <c r="F34" s="10" t="s">
        <v>73</v>
      </c>
      <c r="G34" s="11">
        <v>338</v>
      </c>
      <c r="H34" s="10">
        <v>350</v>
      </c>
      <c r="I34" s="10" t="s">
        <v>21</v>
      </c>
      <c r="J34" s="1">
        <f t="shared" si="0"/>
        <v>50000</v>
      </c>
      <c r="K34" s="1">
        <f t="shared" si="1"/>
        <v>66380.080935251797</v>
      </c>
      <c r="L34" s="1"/>
      <c r="M34" s="12">
        <f t="shared" si="4"/>
        <v>116380.0809352518</v>
      </c>
      <c r="N34" s="1">
        <v>122902.59425537051</v>
      </c>
      <c r="O34" s="1">
        <f t="shared" si="2"/>
        <v>-6522.5133201187127</v>
      </c>
      <c r="P34" s="13">
        <f t="shared" si="5"/>
        <v>0.94692940893854483</v>
      </c>
      <c r="R34" s="6"/>
      <c r="S34" s="6"/>
    </row>
    <row r="35" spans="1:19" x14ac:dyDescent="0.25">
      <c r="A35" s="10">
        <f t="shared" si="3"/>
        <v>26</v>
      </c>
      <c r="B35" s="10">
        <v>253</v>
      </c>
      <c r="C35" s="10" t="s">
        <v>61</v>
      </c>
      <c r="D35" s="10">
        <v>1315</v>
      </c>
      <c r="E35" s="10" t="s">
        <v>62</v>
      </c>
      <c r="F35" s="10" t="s">
        <v>80</v>
      </c>
      <c r="G35" s="11">
        <v>95</v>
      </c>
      <c r="H35" s="10">
        <v>141</v>
      </c>
      <c r="I35" s="10" t="s">
        <v>21</v>
      </c>
      <c r="J35" s="1">
        <f t="shared" si="0"/>
        <v>50000</v>
      </c>
      <c r="K35" s="1">
        <f t="shared" si="1"/>
        <v>26741.689748201439</v>
      </c>
      <c r="L35" s="1"/>
      <c r="M35" s="12">
        <f t="shared" si="4"/>
        <v>76741.689748201432</v>
      </c>
      <c r="N35" s="1">
        <v>70490.374125030168</v>
      </c>
      <c r="O35" s="1">
        <f t="shared" si="2"/>
        <v>6251.3156231712637</v>
      </c>
      <c r="P35" s="13">
        <f t="shared" si="5"/>
        <v>1.0886832521569991</v>
      </c>
      <c r="R35" s="6"/>
      <c r="S35" s="6"/>
    </row>
    <row r="36" spans="1:19" x14ac:dyDescent="0.25">
      <c r="A36" s="24">
        <f t="shared" si="3"/>
        <v>27</v>
      </c>
      <c r="B36" s="24">
        <v>351</v>
      </c>
      <c r="C36" s="24" t="s">
        <v>83</v>
      </c>
      <c r="D36" s="24">
        <v>797</v>
      </c>
      <c r="E36" s="24" t="s">
        <v>84</v>
      </c>
      <c r="F36" s="24"/>
      <c r="G36" s="25"/>
      <c r="H36" s="24">
        <v>14</v>
      </c>
      <c r="I36" s="24" t="s">
        <v>21</v>
      </c>
      <c r="J36" s="26">
        <f t="shared" si="0"/>
        <v>25000</v>
      </c>
      <c r="K36" s="26">
        <f t="shared" si="1"/>
        <v>2655.2032374100722</v>
      </c>
      <c r="L36" s="26"/>
      <c r="M36" s="27">
        <f t="shared" si="4"/>
        <v>27655.203237410071</v>
      </c>
      <c r="N36" s="26"/>
      <c r="O36" s="26"/>
      <c r="P36" s="28"/>
      <c r="R36" s="6"/>
      <c r="S36" s="6"/>
    </row>
    <row r="37" spans="1:19" x14ac:dyDescent="0.25">
      <c r="A37" s="10">
        <f t="shared" si="3"/>
        <v>28</v>
      </c>
      <c r="B37" s="10">
        <v>133</v>
      </c>
      <c r="C37" s="10" t="s">
        <v>63</v>
      </c>
      <c r="D37" s="10">
        <v>1389</v>
      </c>
      <c r="E37" s="10" t="s">
        <v>64</v>
      </c>
      <c r="F37" s="10"/>
      <c r="G37" s="11">
        <v>130</v>
      </c>
      <c r="H37" s="10">
        <v>96</v>
      </c>
      <c r="I37" s="10" t="s">
        <v>21</v>
      </c>
      <c r="J37" s="1">
        <f t="shared" si="0"/>
        <v>50000</v>
      </c>
      <c r="K37" s="1">
        <f t="shared" si="1"/>
        <v>18207.107913669068</v>
      </c>
      <c r="L37" s="1"/>
      <c r="M37" s="12">
        <f t="shared" si="4"/>
        <v>68207.107913669068</v>
      </c>
      <c r="N37" s="1">
        <v>78039.459328988654</v>
      </c>
      <c r="O37" s="1">
        <f t="shared" si="2"/>
        <v>-9832.3514153195865</v>
      </c>
      <c r="P37" s="13">
        <f t="shared" si="5"/>
        <v>0.87400795059497227</v>
      </c>
      <c r="R37" s="6"/>
      <c r="S37" s="6"/>
    </row>
    <row r="38" spans="1:19" x14ac:dyDescent="0.25">
      <c r="A38" s="19"/>
      <c r="B38" s="19"/>
      <c r="C38" s="19" t="s">
        <v>68</v>
      </c>
      <c r="D38" s="19"/>
      <c r="E38" s="19"/>
      <c r="F38" s="19"/>
      <c r="G38" s="19"/>
      <c r="H38" s="19">
        <f>SUBTOTAL(109,H10:H37)</f>
        <v>4448</v>
      </c>
      <c r="I38" s="19"/>
      <c r="J38" s="19">
        <f>SUBTOTAL(109,J10:J37)</f>
        <v>1300000</v>
      </c>
      <c r="K38" s="19">
        <f>SUM(K10:K37)</f>
        <v>843596</v>
      </c>
      <c r="L38" s="20">
        <f>SUM(L10:L37)</f>
        <v>29476</v>
      </c>
      <c r="M38" s="20">
        <f>SUBTOTAL(109,M10:M37)</f>
        <v>2114120.0000000005</v>
      </c>
      <c r="N38" s="19">
        <f>SUBTOTAL(109,N10:N37)</f>
        <v>2143596</v>
      </c>
      <c r="O38" s="19"/>
      <c r="P38" s="21"/>
    </row>
    <row r="40" spans="1:19" x14ac:dyDescent="0.25">
      <c r="B40" s="15">
        <v>29476</v>
      </c>
      <c r="C40" s="23" t="s">
        <v>82</v>
      </c>
    </row>
  </sheetData>
  <autoFilter ref="A9:P9" xr:uid="{00000000-0009-0000-0000-000001000000}">
    <sortState ref="A10:O36">
      <sortCondition ref="E9"/>
    </sortState>
  </autoFilter>
  <conditionalFormatting sqref="L16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C40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B40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N40"/>
  <sheetViews>
    <sheetView tabSelected="1" zoomScaleNormal="100" workbookViewId="0">
      <selection activeCell="A41" sqref="A41"/>
    </sheetView>
  </sheetViews>
  <sheetFormatPr defaultRowHeight="15" x14ac:dyDescent="0.25"/>
  <cols>
    <col min="2" max="2" width="8.7109375" customWidth="1"/>
    <col min="3" max="3" width="15.42578125" customWidth="1"/>
    <col min="4" max="4" width="16.140625" customWidth="1"/>
    <col min="5" max="5" width="36.28515625" customWidth="1"/>
    <col min="6" max="6" width="9" bestFit="1" customWidth="1"/>
    <col min="7" max="8" width="13.7109375" style="34" customWidth="1"/>
    <col min="9" max="9" width="8" bestFit="1" customWidth="1"/>
    <col min="10" max="10" width="15.5703125" customWidth="1"/>
    <col min="11" max="11" width="14.7109375" customWidth="1"/>
    <col min="12" max="12" width="16.5703125" bestFit="1" customWidth="1"/>
  </cols>
  <sheetData>
    <row r="1" spans="1:14" ht="18.75" x14ac:dyDescent="0.3">
      <c r="A1" s="3" t="s">
        <v>86</v>
      </c>
      <c r="L1" t="s">
        <v>90</v>
      </c>
    </row>
    <row r="2" spans="1:14" x14ac:dyDescent="0.25">
      <c r="A2" s="22"/>
    </row>
    <row r="3" spans="1:14" x14ac:dyDescent="0.25">
      <c r="A3" t="s">
        <v>2</v>
      </c>
      <c r="D3" s="5">
        <v>2143596</v>
      </c>
    </row>
    <row r="4" spans="1:14" x14ac:dyDescent="0.25">
      <c r="A4" t="s">
        <v>3</v>
      </c>
      <c r="D4" s="5">
        <f>J38</f>
        <v>1300000</v>
      </c>
    </row>
    <row r="5" spans="1:14" x14ac:dyDescent="0.25">
      <c r="A5" t="s">
        <v>4</v>
      </c>
      <c r="D5" s="5">
        <f>D3-D4</f>
        <v>843596</v>
      </c>
    </row>
    <row r="6" spans="1:14" x14ac:dyDescent="0.25">
      <c r="A6" t="s">
        <v>5</v>
      </c>
      <c r="D6" s="2">
        <f>$H$38</f>
        <v>4439</v>
      </c>
    </row>
    <row r="7" spans="1:14" x14ac:dyDescent="0.25">
      <c r="A7" t="s">
        <v>6</v>
      </c>
      <c r="D7" s="5">
        <f>D5/D6</f>
        <v>190.04190132912819</v>
      </c>
      <c r="F7" s="32"/>
      <c r="G7" s="35"/>
      <c r="H7" s="35"/>
      <c r="I7" s="32"/>
      <c r="J7" s="32"/>
      <c r="K7" s="32"/>
    </row>
    <row r="8" spans="1:14" x14ac:dyDescent="0.25">
      <c r="F8" s="32"/>
      <c r="G8" s="35"/>
      <c r="H8" s="35"/>
      <c r="I8" s="32"/>
      <c r="J8" s="32"/>
      <c r="K8" s="32"/>
    </row>
    <row r="9" spans="1:14" ht="79.5" customHeight="1" x14ac:dyDescent="0.25">
      <c r="A9" s="36" t="s">
        <v>87</v>
      </c>
      <c r="B9" s="36" t="s">
        <v>8</v>
      </c>
      <c r="C9" s="36" t="s">
        <v>9</v>
      </c>
      <c r="D9" s="36" t="s">
        <v>10</v>
      </c>
      <c r="E9" s="36" t="s">
        <v>11</v>
      </c>
      <c r="F9" s="36" t="s">
        <v>12</v>
      </c>
      <c r="G9" s="37" t="s">
        <v>14</v>
      </c>
      <c r="H9" s="37" t="s">
        <v>88</v>
      </c>
      <c r="I9" s="36" t="s">
        <v>15</v>
      </c>
      <c r="J9" s="36" t="s">
        <v>16</v>
      </c>
      <c r="K9" s="36" t="s">
        <v>6</v>
      </c>
      <c r="L9" s="36" t="s">
        <v>85</v>
      </c>
    </row>
    <row r="10" spans="1:14" s="32" customFormat="1" x14ac:dyDescent="0.25">
      <c r="A10" s="38">
        <v>1</v>
      </c>
      <c r="B10" s="38">
        <v>476</v>
      </c>
      <c r="C10" s="38" t="s">
        <v>19</v>
      </c>
      <c r="D10" s="39">
        <v>1247</v>
      </c>
      <c r="E10" s="38" t="s">
        <v>20</v>
      </c>
      <c r="F10" s="38" t="s">
        <v>71</v>
      </c>
      <c r="G10" s="49">
        <v>532</v>
      </c>
      <c r="H10" s="47">
        <v>488</v>
      </c>
      <c r="I10" s="38" t="s">
        <v>21</v>
      </c>
      <c r="J10" s="40">
        <v>50000</v>
      </c>
      <c r="K10" s="40">
        <v>92740.447848614553</v>
      </c>
      <c r="L10" s="40">
        <v>142740.44784861454</v>
      </c>
      <c r="M10" s="33"/>
      <c r="N10" s="33"/>
    </row>
    <row r="11" spans="1:14" s="32" customFormat="1" x14ac:dyDescent="0.25">
      <c r="A11" s="38">
        <f t="shared" ref="A11:A37" si="0">A10+1</f>
        <v>2</v>
      </c>
      <c r="B11" s="38">
        <v>55</v>
      </c>
      <c r="C11" s="38" t="s">
        <v>32</v>
      </c>
      <c r="D11" s="39">
        <v>387</v>
      </c>
      <c r="E11" s="38" t="s">
        <v>33</v>
      </c>
      <c r="F11" s="38" t="s">
        <v>75</v>
      </c>
      <c r="G11" s="49">
        <v>149</v>
      </c>
      <c r="H11" s="47">
        <v>136</v>
      </c>
      <c r="I11" s="38" t="s">
        <v>21</v>
      </c>
      <c r="J11" s="40">
        <v>50000</v>
      </c>
      <c r="K11" s="40">
        <v>25845.698580761433</v>
      </c>
      <c r="L11" s="40">
        <v>75845.69858076144</v>
      </c>
      <c r="M11" s="33"/>
      <c r="N11" s="33"/>
    </row>
    <row r="12" spans="1:14" s="32" customFormat="1" x14ac:dyDescent="0.25">
      <c r="A12" s="38">
        <f t="shared" si="0"/>
        <v>3</v>
      </c>
      <c r="B12" s="38">
        <v>365</v>
      </c>
      <c r="C12" s="38" t="s">
        <v>22</v>
      </c>
      <c r="D12" s="39">
        <v>801</v>
      </c>
      <c r="E12" s="38" t="s">
        <v>23</v>
      </c>
      <c r="F12" s="38" t="s">
        <v>72</v>
      </c>
      <c r="G12" s="49">
        <v>53</v>
      </c>
      <c r="H12" s="47">
        <v>49</v>
      </c>
      <c r="I12" s="38" t="s">
        <v>21</v>
      </c>
      <c r="J12" s="40">
        <v>50000</v>
      </c>
      <c r="K12" s="40">
        <v>9312.0531651272813</v>
      </c>
      <c r="L12" s="40">
        <v>59312.053165127283</v>
      </c>
      <c r="M12" s="33"/>
      <c r="N12" s="33"/>
    </row>
    <row r="13" spans="1:14" s="32" customFormat="1" x14ac:dyDescent="0.25">
      <c r="A13" s="38">
        <f t="shared" si="0"/>
        <v>4</v>
      </c>
      <c r="B13" s="38">
        <v>365</v>
      </c>
      <c r="C13" s="38" t="s">
        <v>22</v>
      </c>
      <c r="D13" s="39">
        <v>158</v>
      </c>
      <c r="E13" s="38" t="s">
        <v>53</v>
      </c>
      <c r="F13" s="38" t="s">
        <v>73</v>
      </c>
      <c r="G13" s="49">
        <v>172</v>
      </c>
      <c r="H13" s="47">
        <v>178</v>
      </c>
      <c r="I13" s="38" t="s">
        <v>21</v>
      </c>
      <c r="J13" s="40">
        <v>50000</v>
      </c>
      <c r="K13" s="40">
        <v>33827.45843658482</v>
      </c>
      <c r="L13" s="40">
        <v>83827.458436584828</v>
      </c>
      <c r="M13" s="33"/>
      <c r="N13" s="33"/>
    </row>
    <row r="14" spans="1:14" s="32" customFormat="1" x14ac:dyDescent="0.25">
      <c r="A14" s="38">
        <f t="shared" si="0"/>
        <v>5</v>
      </c>
      <c r="B14" s="38">
        <v>111</v>
      </c>
      <c r="C14" s="38" t="s">
        <v>40</v>
      </c>
      <c r="D14" s="39">
        <v>438</v>
      </c>
      <c r="E14" s="38" t="s">
        <v>89</v>
      </c>
      <c r="F14" s="38" t="s">
        <v>73</v>
      </c>
      <c r="G14" s="49">
        <v>23</v>
      </c>
      <c r="H14" s="47">
        <v>8</v>
      </c>
      <c r="I14" s="38" t="s">
        <v>21</v>
      </c>
      <c r="J14" s="40">
        <v>50000</v>
      </c>
      <c r="K14" s="40">
        <v>1520.3352106330256</v>
      </c>
      <c r="L14" s="40">
        <v>51520.335210633028</v>
      </c>
      <c r="M14" s="33"/>
      <c r="N14" s="33"/>
    </row>
    <row r="15" spans="1:14" s="32" customFormat="1" x14ac:dyDescent="0.25">
      <c r="A15" s="38">
        <f t="shared" si="0"/>
        <v>6</v>
      </c>
      <c r="B15" s="38">
        <v>422</v>
      </c>
      <c r="C15" s="38" t="s">
        <v>65</v>
      </c>
      <c r="D15" s="39">
        <v>190</v>
      </c>
      <c r="E15" s="38" t="s">
        <v>66</v>
      </c>
      <c r="F15" s="38" t="s">
        <v>73</v>
      </c>
      <c r="G15" s="49">
        <v>113</v>
      </c>
      <c r="H15" s="47">
        <v>115</v>
      </c>
      <c r="I15" s="38" t="s">
        <v>21</v>
      </c>
      <c r="J15" s="40">
        <v>50000</v>
      </c>
      <c r="K15" s="40">
        <v>21854.818652849743</v>
      </c>
      <c r="L15" s="40">
        <v>71854.818652849746</v>
      </c>
      <c r="M15" s="33"/>
      <c r="N15" s="33"/>
    </row>
    <row r="16" spans="1:14" s="32" customFormat="1" x14ac:dyDescent="0.25">
      <c r="A16" s="38">
        <f t="shared" si="0"/>
        <v>7</v>
      </c>
      <c r="B16" s="38">
        <v>342</v>
      </c>
      <c r="C16" s="38" t="s">
        <v>26</v>
      </c>
      <c r="D16" s="39">
        <v>795</v>
      </c>
      <c r="E16" s="38" t="s">
        <v>27</v>
      </c>
      <c r="F16" s="38" t="s">
        <v>74</v>
      </c>
      <c r="G16" s="49">
        <v>89</v>
      </c>
      <c r="H16" s="47">
        <v>106</v>
      </c>
      <c r="I16" s="38" t="s">
        <v>21</v>
      </c>
      <c r="J16" s="40">
        <v>50000</v>
      </c>
      <c r="K16" s="40">
        <v>20144.44154088759</v>
      </c>
      <c r="L16" s="40">
        <v>70144.441540887594</v>
      </c>
      <c r="M16" s="33"/>
      <c r="N16" s="33"/>
    </row>
    <row r="17" spans="1:14" s="32" customFormat="1" x14ac:dyDescent="0.25">
      <c r="A17" s="41">
        <f t="shared" si="0"/>
        <v>8</v>
      </c>
      <c r="B17" s="41">
        <v>59</v>
      </c>
      <c r="C17" s="41" t="s">
        <v>30</v>
      </c>
      <c r="D17" s="42">
        <v>155</v>
      </c>
      <c r="E17" s="41" t="s">
        <v>31</v>
      </c>
      <c r="F17" s="41" t="s">
        <v>72</v>
      </c>
      <c r="G17" s="50">
        <v>273</v>
      </c>
      <c r="H17" s="47">
        <v>270</v>
      </c>
      <c r="I17" s="38" t="s">
        <v>21</v>
      </c>
      <c r="J17" s="40">
        <v>50000</v>
      </c>
      <c r="K17" s="40">
        <v>51311.313358864616</v>
      </c>
      <c r="L17" s="40">
        <v>101311.31335886462</v>
      </c>
      <c r="M17" s="33"/>
      <c r="N17" s="33"/>
    </row>
    <row r="18" spans="1:14" s="32" customFormat="1" x14ac:dyDescent="0.25">
      <c r="A18" s="38">
        <f t="shared" si="0"/>
        <v>9</v>
      </c>
      <c r="B18" s="38">
        <v>231</v>
      </c>
      <c r="C18" s="38" t="s">
        <v>34</v>
      </c>
      <c r="D18" s="39">
        <v>102</v>
      </c>
      <c r="E18" s="38" t="s">
        <v>35</v>
      </c>
      <c r="F18" s="38" t="s">
        <v>74</v>
      </c>
      <c r="G18" s="49">
        <v>335</v>
      </c>
      <c r="H18" s="47">
        <v>330</v>
      </c>
      <c r="I18" s="38" t="s">
        <v>21</v>
      </c>
      <c r="J18" s="40">
        <v>50000</v>
      </c>
      <c r="K18" s="40">
        <v>62713.827438612301</v>
      </c>
      <c r="L18" s="40">
        <v>112713.82743861229</v>
      </c>
      <c r="M18" s="33"/>
      <c r="N18" s="33"/>
    </row>
    <row r="19" spans="1:14" s="32" customFormat="1" x14ac:dyDescent="0.25">
      <c r="A19" s="38">
        <f t="shared" si="0"/>
        <v>10</v>
      </c>
      <c r="B19" s="38">
        <v>479</v>
      </c>
      <c r="C19" s="38" t="s">
        <v>36</v>
      </c>
      <c r="D19" s="39">
        <v>1341</v>
      </c>
      <c r="E19" s="38" t="s">
        <v>37</v>
      </c>
      <c r="F19" s="38" t="s">
        <v>76</v>
      </c>
      <c r="G19" s="49">
        <v>172</v>
      </c>
      <c r="H19" s="47">
        <v>126</v>
      </c>
      <c r="I19" s="38" t="s">
        <v>21</v>
      </c>
      <c r="J19" s="40">
        <v>50000</v>
      </c>
      <c r="K19" s="40">
        <v>23945.279567470152</v>
      </c>
      <c r="L19" s="40">
        <v>73945.279567470148</v>
      </c>
      <c r="M19" s="33"/>
      <c r="N19" s="33"/>
    </row>
    <row r="20" spans="1:14" s="32" customFormat="1" x14ac:dyDescent="0.25">
      <c r="A20" s="38">
        <f t="shared" si="0"/>
        <v>11</v>
      </c>
      <c r="B20" s="38">
        <v>2</v>
      </c>
      <c r="C20" s="38" t="s">
        <v>24</v>
      </c>
      <c r="D20" s="39">
        <v>1145</v>
      </c>
      <c r="E20" s="38" t="s">
        <v>25</v>
      </c>
      <c r="F20" s="38" t="s">
        <v>71</v>
      </c>
      <c r="G20" s="49">
        <v>146</v>
      </c>
      <c r="H20" s="47">
        <v>147</v>
      </c>
      <c r="I20" s="38" t="s">
        <v>21</v>
      </c>
      <c r="J20" s="40">
        <v>50000</v>
      </c>
      <c r="K20" s="40">
        <v>27936.159495381846</v>
      </c>
      <c r="L20" s="40">
        <v>77936.159495381842</v>
      </c>
      <c r="M20" s="33"/>
      <c r="N20" s="33"/>
    </row>
    <row r="21" spans="1:14" s="32" customFormat="1" x14ac:dyDescent="0.25">
      <c r="A21" s="38">
        <f t="shared" si="0"/>
        <v>12</v>
      </c>
      <c r="B21" s="38">
        <v>2</v>
      </c>
      <c r="C21" s="38" t="s">
        <v>24</v>
      </c>
      <c r="D21" s="39">
        <v>594</v>
      </c>
      <c r="E21" s="38" t="s">
        <v>52</v>
      </c>
      <c r="F21" s="38" t="s">
        <v>79</v>
      </c>
      <c r="G21" s="49">
        <v>159</v>
      </c>
      <c r="H21" s="47">
        <v>151</v>
      </c>
      <c r="I21" s="38" t="s">
        <v>21</v>
      </c>
      <c r="J21" s="40">
        <v>50000</v>
      </c>
      <c r="K21" s="40">
        <v>28696.327100698356</v>
      </c>
      <c r="L21" s="40">
        <v>78696.327100698356</v>
      </c>
      <c r="M21" s="33"/>
      <c r="N21" s="33"/>
    </row>
    <row r="22" spans="1:14" s="32" customFormat="1" x14ac:dyDescent="0.25">
      <c r="A22" s="38">
        <f t="shared" si="0"/>
        <v>13</v>
      </c>
      <c r="B22" s="38">
        <v>244</v>
      </c>
      <c r="C22" s="38" t="s">
        <v>28</v>
      </c>
      <c r="D22" s="39">
        <v>1287</v>
      </c>
      <c r="E22" s="38" t="s">
        <v>29</v>
      </c>
      <c r="F22" s="38" t="s">
        <v>75</v>
      </c>
      <c r="G22" s="49">
        <v>4</v>
      </c>
      <c r="H22" s="47">
        <v>10</v>
      </c>
      <c r="I22" s="38" t="s">
        <v>21</v>
      </c>
      <c r="J22" s="40">
        <v>25000</v>
      </c>
      <c r="K22" s="40">
        <v>1900.419013291282</v>
      </c>
      <c r="L22" s="40">
        <v>26900.419013291281</v>
      </c>
      <c r="M22" s="33"/>
      <c r="N22" s="33"/>
    </row>
    <row r="23" spans="1:14" s="32" customFormat="1" x14ac:dyDescent="0.25">
      <c r="A23" s="38">
        <f t="shared" si="0"/>
        <v>14</v>
      </c>
      <c r="B23" s="43">
        <v>351</v>
      </c>
      <c r="C23" s="43" t="s">
        <v>83</v>
      </c>
      <c r="D23" s="44">
        <v>797</v>
      </c>
      <c r="E23" s="43" t="s">
        <v>84</v>
      </c>
      <c r="F23" s="43"/>
      <c r="G23" s="50">
        <v>14</v>
      </c>
      <c r="H23" s="47">
        <v>13</v>
      </c>
      <c r="I23" s="38" t="s">
        <v>21</v>
      </c>
      <c r="J23" s="40">
        <v>25000</v>
      </c>
      <c r="K23" s="40">
        <v>2470.5447172786667</v>
      </c>
      <c r="L23" s="40">
        <v>27470.544717278666</v>
      </c>
      <c r="M23" s="33"/>
      <c r="N23" s="33"/>
    </row>
    <row r="24" spans="1:14" s="32" customFormat="1" x14ac:dyDescent="0.25">
      <c r="A24" s="38">
        <f t="shared" si="0"/>
        <v>15</v>
      </c>
      <c r="B24" s="38">
        <v>371</v>
      </c>
      <c r="C24" s="38" t="s">
        <v>50</v>
      </c>
      <c r="D24" s="39">
        <v>161</v>
      </c>
      <c r="E24" s="38" t="s">
        <v>51</v>
      </c>
      <c r="F24" s="38" t="s">
        <v>78</v>
      </c>
      <c r="G24" s="49">
        <v>366</v>
      </c>
      <c r="H24" s="47">
        <v>369</v>
      </c>
      <c r="I24" s="38" t="s">
        <v>21</v>
      </c>
      <c r="J24" s="40">
        <v>50000</v>
      </c>
      <c r="K24" s="40">
        <v>70125.461590448307</v>
      </c>
      <c r="L24" s="40">
        <v>120125.46159044831</v>
      </c>
      <c r="M24" s="33"/>
      <c r="N24" s="33"/>
    </row>
    <row r="25" spans="1:14" s="32" customFormat="1" x14ac:dyDescent="0.25">
      <c r="A25" s="38">
        <f t="shared" si="0"/>
        <v>16</v>
      </c>
      <c r="B25" s="38">
        <v>44</v>
      </c>
      <c r="C25" s="38" t="s">
        <v>44</v>
      </c>
      <c r="D25" s="39">
        <v>752</v>
      </c>
      <c r="E25" s="38" t="s">
        <v>45</v>
      </c>
      <c r="F25" s="38" t="s">
        <v>76</v>
      </c>
      <c r="G25" s="49">
        <v>198</v>
      </c>
      <c r="H25" s="47">
        <v>207</v>
      </c>
      <c r="I25" s="38" t="s">
        <v>21</v>
      </c>
      <c r="J25" s="40">
        <v>50000</v>
      </c>
      <c r="K25" s="40">
        <v>39338.673575129535</v>
      </c>
      <c r="L25" s="40">
        <v>89338.673575129535</v>
      </c>
      <c r="M25" s="33"/>
      <c r="N25" s="33"/>
    </row>
    <row r="26" spans="1:14" s="32" customFormat="1" x14ac:dyDescent="0.25">
      <c r="A26" s="38">
        <f t="shared" si="0"/>
        <v>17</v>
      </c>
      <c r="B26" s="38">
        <v>44</v>
      </c>
      <c r="C26" s="38" t="s">
        <v>44</v>
      </c>
      <c r="D26" s="39">
        <v>30</v>
      </c>
      <c r="E26" s="38" t="s">
        <v>46</v>
      </c>
      <c r="F26" s="38" t="s">
        <v>78</v>
      </c>
      <c r="G26" s="49">
        <v>124</v>
      </c>
      <c r="H26" s="47">
        <v>116</v>
      </c>
      <c r="I26" s="38" t="s">
        <v>21</v>
      </c>
      <c r="J26" s="40">
        <v>50000</v>
      </c>
      <c r="K26" s="40">
        <v>22044.860554178871</v>
      </c>
      <c r="L26" s="40">
        <v>72044.860554178871</v>
      </c>
      <c r="M26" s="33"/>
      <c r="N26" s="33"/>
    </row>
    <row r="27" spans="1:14" s="32" customFormat="1" x14ac:dyDescent="0.25">
      <c r="A27" s="38">
        <f t="shared" si="0"/>
        <v>18</v>
      </c>
      <c r="B27" s="38">
        <v>44</v>
      </c>
      <c r="C27" s="38" t="s">
        <v>44</v>
      </c>
      <c r="D27" s="39">
        <v>128</v>
      </c>
      <c r="E27" s="38" t="s">
        <v>47</v>
      </c>
      <c r="F27" s="38" t="s">
        <v>76</v>
      </c>
      <c r="G27" s="49">
        <v>46</v>
      </c>
      <c r="H27" s="47">
        <v>57</v>
      </c>
      <c r="I27" s="38" t="s">
        <v>21</v>
      </c>
      <c r="J27" s="40">
        <v>50000</v>
      </c>
      <c r="K27" s="40">
        <v>10832.388375760307</v>
      </c>
      <c r="L27" s="40">
        <v>60832.388375760303</v>
      </c>
      <c r="M27" s="33"/>
      <c r="N27" s="33"/>
    </row>
    <row r="28" spans="1:14" s="32" customFormat="1" x14ac:dyDescent="0.25">
      <c r="A28" s="38">
        <f t="shared" si="0"/>
        <v>19</v>
      </c>
      <c r="B28" s="38">
        <v>25</v>
      </c>
      <c r="C28" s="38" t="s">
        <v>42</v>
      </c>
      <c r="D28" s="39">
        <v>1002</v>
      </c>
      <c r="E28" s="38" t="s">
        <v>43</v>
      </c>
      <c r="F28" s="38" t="s">
        <v>77</v>
      </c>
      <c r="G28" s="49">
        <v>16</v>
      </c>
      <c r="H28" s="47">
        <v>17</v>
      </c>
      <c r="I28" s="38" t="s">
        <v>21</v>
      </c>
      <c r="J28" s="40">
        <v>25000</v>
      </c>
      <c r="K28" s="40">
        <v>3230.7123225951791</v>
      </c>
      <c r="L28" s="40">
        <v>28230.71232259518</v>
      </c>
      <c r="M28" s="33"/>
      <c r="N28" s="33"/>
    </row>
    <row r="29" spans="1:14" s="32" customFormat="1" x14ac:dyDescent="0.25">
      <c r="A29" s="38">
        <f t="shared" si="0"/>
        <v>20</v>
      </c>
      <c r="B29" s="38">
        <v>312</v>
      </c>
      <c r="C29" s="38" t="s">
        <v>38</v>
      </c>
      <c r="D29" s="39">
        <v>846</v>
      </c>
      <c r="E29" s="38" t="s">
        <v>39</v>
      </c>
      <c r="F29" s="38" t="s">
        <v>72</v>
      </c>
      <c r="G29" s="49">
        <v>19</v>
      </c>
      <c r="H29" s="47">
        <v>17</v>
      </c>
      <c r="I29" s="38" t="s">
        <v>21</v>
      </c>
      <c r="J29" s="40">
        <v>25000</v>
      </c>
      <c r="K29" s="40">
        <v>3230.7123225951791</v>
      </c>
      <c r="L29" s="40">
        <v>28230.71232259518</v>
      </c>
      <c r="M29" s="33"/>
      <c r="N29" s="33"/>
    </row>
    <row r="30" spans="1:14" s="32" customFormat="1" x14ac:dyDescent="0.25">
      <c r="A30" s="38">
        <f t="shared" si="0"/>
        <v>21</v>
      </c>
      <c r="B30" s="38">
        <v>312</v>
      </c>
      <c r="C30" s="38" t="s">
        <v>38</v>
      </c>
      <c r="D30" s="39">
        <v>294</v>
      </c>
      <c r="E30" s="38" t="s">
        <v>67</v>
      </c>
      <c r="F30" s="38"/>
      <c r="G30" s="49">
        <v>119</v>
      </c>
      <c r="H30" s="47">
        <v>111</v>
      </c>
      <c r="I30" s="38" t="s">
        <v>21</v>
      </c>
      <c r="J30" s="40">
        <v>50000</v>
      </c>
      <c r="K30" s="40">
        <v>21094.651047533229</v>
      </c>
      <c r="L30" s="40">
        <v>71094.651047533232</v>
      </c>
      <c r="M30" s="33"/>
      <c r="N30" s="33"/>
    </row>
    <row r="31" spans="1:14" s="32" customFormat="1" x14ac:dyDescent="0.25">
      <c r="A31" s="38">
        <f t="shared" si="0"/>
        <v>22</v>
      </c>
      <c r="B31" s="38">
        <v>401</v>
      </c>
      <c r="C31" s="38" t="s">
        <v>56</v>
      </c>
      <c r="D31" s="39">
        <v>195</v>
      </c>
      <c r="E31" s="38" t="s">
        <v>57</v>
      </c>
      <c r="F31" s="38" t="s">
        <v>75</v>
      </c>
      <c r="G31" s="49">
        <v>461</v>
      </c>
      <c r="H31" s="47">
        <v>475</v>
      </c>
      <c r="I31" s="38" t="s">
        <v>21</v>
      </c>
      <c r="J31" s="40">
        <v>50000</v>
      </c>
      <c r="K31" s="40">
        <v>90269.903131335886</v>
      </c>
      <c r="L31" s="40">
        <v>140269.90313133589</v>
      </c>
      <c r="M31" s="33"/>
      <c r="N31" s="33"/>
    </row>
    <row r="32" spans="1:14" s="32" customFormat="1" x14ac:dyDescent="0.25">
      <c r="A32" s="38">
        <f t="shared" si="0"/>
        <v>23</v>
      </c>
      <c r="B32" s="38">
        <v>411</v>
      </c>
      <c r="C32" s="38" t="s">
        <v>48</v>
      </c>
      <c r="D32" s="39">
        <v>1066</v>
      </c>
      <c r="E32" s="38" t="s">
        <v>49</v>
      </c>
      <c r="F32" s="38" t="s">
        <v>73</v>
      </c>
      <c r="G32" s="49">
        <v>153</v>
      </c>
      <c r="H32" s="47">
        <v>164</v>
      </c>
      <c r="I32" s="38" t="s">
        <v>21</v>
      </c>
      <c r="J32" s="40">
        <v>50000</v>
      </c>
      <c r="K32" s="40">
        <v>31166.871817977022</v>
      </c>
      <c r="L32" s="40">
        <v>81166.871817977022</v>
      </c>
      <c r="M32" s="33"/>
      <c r="N32" s="33"/>
    </row>
    <row r="33" spans="1:14" s="32" customFormat="1" x14ac:dyDescent="0.25">
      <c r="A33" s="38">
        <f t="shared" si="0"/>
        <v>24</v>
      </c>
      <c r="B33" s="38">
        <v>411</v>
      </c>
      <c r="C33" s="38" t="s">
        <v>48</v>
      </c>
      <c r="D33" s="39">
        <v>1147</v>
      </c>
      <c r="E33" s="38" t="s">
        <v>58</v>
      </c>
      <c r="F33" s="38" t="s">
        <v>78</v>
      </c>
      <c r="G33" s="49">
        <v>59</v>
      </c>
      <c r="H33" s="47">
        <v>58</v>
      </c>
      <c r="I33" s="38" t="s">
        <v>21</v>
      </c>
      <c r="J33" s="40">
        <v>50000</v>
      </c>
      <c r="K33" s="40">
        <v>11022.430277089436</v>
      </c>
      <c r="L33" s="40">
        <v>61022.430277089436</v>
      </c>
      <c r="M33" s="33"/>
      <c r="N33" s="33"/>
    </row>
    <row r="34" spans="1:14" s="32" customFormat="1" x14ac:dyDescent="0.25">
      <c r="A34" s="38">
        <f t="shared" si="0"/>
        <v>25</v>
      </c>
      <c r="B34" s="38">
        <v>139</v>
      </c>
      <c r="C34" s="38" t="s">
        <v>54</v>
      </c>
      <c r="D34" s="39">
        <v>1295</v>
      </c>
      <c r="E34" s="38" t="s">
        <v>55</v>
      </c>
      <c r="F34" s="38" t="s">
        <v>73</v>
      </c>
      <c r="G34" s="49">
        <v>60</v>
      </c>
      <c r="H34" s="47">
        <v>61</v>
      </c>
      <c r="I34" s="38" t="s">
        <v>21</v>
      </c>
      <c r="J34" s="40">
        <v>50000</v>
      </c>
      <c r="K34" s="40">
        <v>11592.555981076819</v>
      </c>
      <c r="L34" s="40">
        <v>61592.555981076817</v>
      </c>
      <c r="M34" s="33"/>
      <c r="N34" s="33"/>
    </row>
    <row r="35" spans="1:14" s="32" customFormat="1" x14ac:dyDescent="0.25">
      <c r="A35" s="38">
        <f t="shared" si="0"/>
        <v>26</v>
      </c>
      <c r="B35" s="38">
        <v>232</v>
      </c>
      <c r="C35" s="38" t="s">
        <v>59</v>
      </c>
      <c r="D35" s="39">
        <v>104</v>
      </c>
      <c r="E35" s="38" t="s">
        <v>60</v>
      </c>
      <c r="F35" s="38" t="s">
        <v>73</v>
      </c>
      <c r="G35" s="49">
        <v>350</v>
      </c>
      <c r="H35" s="47">
        <v>378</v>
      </c>
      <c r="I35" s="38" t="s">
        <v>21</v>
      </c>
      <c r="J35" s="40">
        <v>50000</v>
      </c>
      <c r="K35" s="40">
        <v>71835.83870241046</v>
      </c>
      <c r="L35" s="40">
        <v>121835.83870241046</v>
      </c>
      <c r="M35" s="33"/>
      <c r="N35" s="33"/>
    </row>
    <row r="36" spans="1:14" s="32" customFormat="1" x14ac:dyDescent="0.25">
      <c r="A36" s="38">
        <f t="shared" si="0"/>
        <v>27</v>
      </c>
      <c r="B36" s="38">
        <v>253</v>
      </c>
      <c r="C36" s="38" t="s">
        <v>61</v>
      </c>
      <c r="D36" s="39">
        <v>1315</v>
      </c>
      <c r="E36" s="38" t="s">
        <v>62</v>
      </c>
      <c r="F36" s="38" t="s">
        <v>80</v>
      </c>
      <c r="G36" s="49">
        <v>141</v>
      </c>
      <c r="H36" s="47">
        <v>163</v>
      </c>
      <c r="I36" s="38" t="s">
        <v>21</v>
      </c>
      <c r="J36" s="40">
        <v>50000</v>
      </c>
      <c r="K36" s="40">
        <v>30976.829916647897</v>
      </c>
      <c r="L36" s="40">
        <v>80976.829916647897</v>
      </c>
      <c r="M36" s="33"/>
      <c r="N36" s="33"/>
    </row>
    <row r="37" spans="1:14" s="32" customFormat="1" x14ac:dyDescent="0.25">
      <c r="A37" s="38">
        <f t="shared" si="0"/>
        <v>28</v>
      </c>
      <c r="B37" s="38">
        <v>133</v>
      </c>
      <c r="C37" s="38" t="s">
        <v>63</v>
      </c>
      <c r="D37" s="39">
        <v>1389</v>
      </c>
      <c r="E37" s="38" t="s">
        <v>64</v>
      </c>
      <c r="F37" s="38"/>
      <c r="G37" s="49">
        <v>96</v>
      </c>
      <c r="H37" s="47">
        <v>119</v>
      </c>
      <c r="I37" s="38" t="s">
        <v>21</v>
      </c>
      <c r="J37" s="40">
        <v>50000</v>
      </c>
      <c r="K37" s="40">
        <v>22614.986258166256</v>
      </c>
      <c r="L37" s="40">
        <v>72614.98625816626</v>
      </c>
      <c r="M37" s="33"/>
      <c r="N37" s="33"/>
    </row>
    <row r="38" spans="1:14" s="32" customFormat="1" x14ac:dyDescent="0.25">
      <c r="A38" s="45"/>
      <c r="B38" s="45"/>
      <c r="C38" s="45" t="s">
        <v>68</v>
      </c>
      <c r="D38" s="45"/>
      <c r="E38" s="45"/>
      <c r="F38" s="45"/>
      <c r="G38" s="51"/>
      <c r="H38" s="48">
        <v>4439</v>
      </c>
      <c r="I38" s="38"/>
      <c r="J38" s="46">
        <v>1300000</v>
      </c>
      <c r="K38" s="46">
        <v>843596.00000000012</v>
      </c>
      <c r="L38" s="46">
        <v>2143596</v>
      </c>
    </row>
    <row r="39" spans="1:14" s="32" customFormat="1" x14ac:dyDescent="0.25">
      <c r="G39" s="35"/>
      <c r="H39" s="35"/>
    </row>
    <row r="40" spans="1:14" x14ac:dyDescent="0.25">
      <c r="A40" t="s">
        <v>91</v>
      </c>
    </row>
  </sheetData>
  <sortState ref="A10:N37">
    <sortCondition ref="C10:C3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9"/>
  <sheetViews>
    <sheetView topLeftCell="B13" workbookViewId="0">
      <selection activeCell="J35" sqref="J35"/>
    </sheetView>
  </sheetViews>
  <sheetFormatPr defaultRowHeight="15" x14ac:dyDescent="0.25"/>
  <cols>
    <col min="3" max="3" width="25" customWidth="1"/>
    <col min="4" max="4" width="13.28515625" bestFit="1" customWidth="1"/>
    <col min="5" max="5" width="36.28515625" bestFit="1" customWidth="1"/>
    <col min="7" max="7" width="12.85546875" customWidth="1"/>
    <col min="8" max="8" width="14.42578125" customWidth="1"/>
    <col min="10" max="10" width="15.5703125" customWidth="1"/>
    <col min="11" max="11" width="14.7109375" customWidth="1"/>
    <col min="12" max="12" width="14.28515625" customWidth="1"/>
    <col min="13" max="13" width="14" customWidth="1"/>
    <col min="14" max="14" width="13.42578125" customWidth="1"/>
    <col min="15" max="15" width="11.28515625" bestFit="1" customWidth="1"/>
    <col min="16" max="16" width="10.85546875" customWidth="1"/>
  </cols>
  <sheetData>
    <row r="1" spans="1:19" ht="18.75" x14ac:dyDescent="0.3">
      <c r="A1" s="3" t="s">
        <v>0</v>
      </c>
    </row>
    <row r="2" spans="1:19" x14ac:dyDescent="0.25">
      <c r="A2" s="4" t="s">
        <v>1</v>
      </c>
    </row>
    <row r="3" spans="1:19" x14ac:dyDescent="0.25">
      <c r="A3" t="s">
        <v>2</v>
      </c>
      <c r="D3" s="2">
        <v>2143596</v>
      </c>
    </row>
    <row r="4" spans="1:19" x14ac:dyDescent="0.25">
      <c r="A4" t="s">
        <v>3</v>
      </c>
      <c r="D4" s="2">
        <f>J37</f>
        <v>1275000</v>
      </c>
    </row>
    <row r="5" spans="1:19" x14ac:dyDescent="0.25">
      <c r="A5" t="s">
        <v>4</v>
      </c>
      <c r="D5" s="2">
        <f>D3-D4</f>
        <v>868596</v>
      </c>
    </row>
    <row r="6" spans="1:19" x14ac:dyDescent="0.25">
      <c r="A6" t="s">
        <v>5</v>
      </c>
      <c r="D6" s="2">
        <f>$H$37</f>
        <v>4434</v>
      </c>
    </row>
    <row r="7" spans="1:19" x14ac:dyDescent="0.25">
      <c r="A7" t="s">
        <v>6</v>
      </c>
      <c r="D7" s="5">
        <f>D5/D6</f>
        <v>195.89445196211096</v>
      </c>
    </row>
    <row r="9" spans="1:19" ht="79.5" customHeight="1" x14ac:dyDescent="0.25">
      <c r="A9" s="7" t="s">
        <v>7</v>
      </c>
      <c r="B9" s="7" t="s">
        <v>8</v>
      </c>
      <c r="C9" s="7" t="s">
        <v>9</v>
      </c>
      <c r="D9" s="7" t="s">
        <v>10</v>
      </c>
      <c r="E9" s="7" t="s">
        <v>11</v>
      </c>
      <c r="F9" s="7" t="s">
        <v>12</v>
      </c>
      <c r="G9" s="8" t="s">
        <v>13</v>
      </c>
      <c r="H9" s="7" t="s">
        <v>14</v>
      </c>
      <c r="I9" s="7" t="s">
        <v>15</v>
      </c>
      <c r="J9" s="7" t="s">
        <v>16</v>
      </c>
      <c r="K9" s="7" t="s">
        <v>6</v>
      </c>
      <c r="L9" s="7" t="s">
        <v>81</v>
      </c>
      <c r="M9" s="9" t="s">
        <v>69</v>
      </c>
      <c r="N9" s="7" t="s">
        <v>17</v>
      </c>
      <c r="O9" s="7" t="s">
        <v>70</v>
      </c>
      <c r="P9" s="7" t="s">
        <v>18</v>
      </c>
    </row>
    <row r="10" spans="1:19" x14ac:dyDescent="0.25">
      <c r="A10" s="16" t="e">
        <f t="shared" ref="A10:A21" si="0">A9+1</f>
        <v>#VALUE!</v>
      </c>
      <c r="B10" s="16">
        <v>25</v>
      </c>
      <c r="C10" s="16" t="s">
        <v>42</v>
      </c>
      <c r="D10" s="16">
        <v>1002</v>
      </c>
      <c r="E10" s="16" t="s">
        <v>43</v>
      </c>
      <c r="F10" s="16" t="s">
        <v>71</v>
      </c>
      <c r="G10" s="17">
        <v>22</v>
      </c>
      <c r="H10" s="16">
        <v>16</v>
      </c>
      <c r="I10" s="16" t="s">
        <v>21</v>
      </c>
      <c r="J10" s="18">
        <f t="shared" ref="J10:J36" si="1">IF(H10&lt;20,25000,50000)</f>
        <v>25000</v>
      </c>
      <c r="K10" s="18">
        <f t="shared" ref="K10:K36" si="2">H10*$D$7</f>
        <v>3134.3112313937754</v>
      </c>
      <c r="L10" s="18"/>
      <c r="M10" s="12">
        <f t="shared" ref="M10:M36" si="3">J10+K10-L10</f>
        <v>28134.311231393775</v>
      </c>
      <c r="N10" s="18">
        <v>54745.139271059619</v>
      </c>
      <c r="O10" s="18">
        <f t="shared" ref="O10:O36" si="4">M10-N10</f>
        <v>-26610.828039665845</v>
      </c>
      <c r="P10" s="13">
        <f t="shared" ref="P10:P30" si="5">M10/N10</f>
        <v>0.51391432382868463</v>
      </c>
      <c r="R10" s="6"/>
      <c r="S10" s="6"/>
    </row>
    <row r="11" spans="1:19" x14ac:dyDescent="0.25">
      <c r="A11" s="14" t="e">
        <f t="shared" si="0"/>
        <v>#VALUE!</v>
      </c>
      <c r="B11" s="14">
        <v>59</v>
      </c>
      <c r="C11" s="14" t="s">
        <v>30</v>
      </c>
      <c r="D11" s="14">
        <v>155</v>
      </c>
      <c r="E11" s="14" t="s">
        <v>31</v>
      </c>
      <c r="F11" s="14" t="s">
        <v>72</v>
      </c>
      <c r="G11" s="14">
        <v>261</v>
      </c>
      <c r="H11" s="14">
        <f>131+148</f>
        <v>279</v>
      </c>
      <c r="I11" s="14" t="s">
        <v>21</v>
      </c>
      <c r="J11" s="15">
        <f t="shared" si="1"/>
        <v>50000</v>
      </c>
      <c r="K11" s="15">
        <f t="shared" si="2"/>
        <v>54654.552097428961</v>
      </c>
      <c r="L11" s="15">
        <v>29476</v>
      </c>
      <c r="M11" s="12">
        <f t="shared" si="3"/>
        <v>75178.552097428968</v>
      </c>
      <c r="N11" s="15">
        <v>106294.60680666185</v>
      </c>
      <c r="O11" s="15">
        <f t="shared" si="4"/>
        <v>-31116.054709232878</v>
      </c>
      <c r="P11" s="13">
        <f t="shared" si="5"/>
        <v>0.70726591269273387</v>
      </c>
      <c r="R11" s="6"/>
      <c r="S11" s="6"/>
    </row>
    <row r="12" spans="1:19" x14ac:dyDescent="0.25">
      <c r="A12" s="10" t="e">
        <f t="shared" si="0"/>
        <v>#VALUE!</v>
      </c>
      <c r="B12" s="10">
        <v>133</v>
      </c>
      <c r="C12" s="10" t="s">
        <v>63</v>
      </c>
      <c r="D12" s="10">
        <v>1389</v>
      </c>
      <c r="E12" s="10" t="s">
        <v>64</v>
      </c>
      <c r="F12" s="10"/>
      <c r="G12" s="11">
        <v>130</v>
      </c>
      <c r="H12" s="10">
        <v>96</v>
      </c>
      <c r="I12" s="10" t="s">
        <v>21</v>
      </c>
      <c r="J12" s="1">
        <f t="shared" si="1"/>
        <v>50000</v>
      </c>
      <c r="K12" s="1">
        <f t="shared" si="2"/>
        <v>18805.867388362654</v>
      </c>
      <c r="L12" s="1"/>
      <c r="M12" s="12">
        <f t="shared" si="3"/>
        <v>68805.867388362647</v>
      </c>
      <c r="N12" s="1">
        <v>78039.459328988654</v>
      </c>
      <c r="O12" s="1">
        <f t="shared" si="4"/>
        <v>-9233.5919406260073</v>
      </c>
      <c r="P12" s="13">
        <f t="shared" si="5"/>
        <v>0.88168047267344296</v>
      </c>
      <c r="R12" s="6"/>
      <c r="S12" s="6"/>
    </row>
    <row r="13" spans="1:19" x14ac:dyDescent="0.25">
      <c r="A13" s="10" t="e">
        <f t="shared" si="0"/>
        <v>#VALUE!</v>
      </c>
      <c r="B13" s="10">
        <v>411</v>
      </c>
      <c r="C13" s="10" t="s">
        <v>48</v>
      </c>
      <c r="D13" s="10">
        <v>1066</v>
      </c>
      <c r="E13" s="10" t="s">
        <v>49</v>
      </c>
      <c r="F13" s="10" t="s">
        <v>71</v>
      </c>
      <c r="G13" s="11">
        <v>174</v>
      </c>
      <c r="H13" s="10">
        <v>153</v>
      </c>
      <c r="I13" s="10" t="s">
        <v>21</v>
      </c>
      <c r="J13" s="1">
        <f t="shared" si="1"/>
        <v>50000</v>
      </c>
      <c r="K13" s="1">
        <f t="shared" si="2"/>
        <v>29971.851150202976</v>
      </c>
      <c r="L13" s="1"/>
      <c r="M13" s="12">
        <f t="shared" si="3"/>
        <v>79971.851150202972</v>
      </c>
      <c r="N13" s="1">
        <v>87529.737871107893</v>
      </c>
      <c r="O13" s="1">
        <f t="shared" si="4"/>
        <v>-7557.8867209049204</v>
      </c>
      <c r="P13" s="13">
        <f t="shared" si="5"/>
        <v>0.9136534976029026</v>
      </c>
      <c r="R13" s="6"/>
      <c r="S13" s="6"/>
    </row>
    <row r="14" spans="1:19" x14ac:dyDescent="0.25">
      <c r="A14" s="10" t="e">
        <f t="shared" si="0"/>
        <v>#VALUE!</v>
      </c>
      <c r="B14" s="10">
        <v>231</v>
      </c>
      <c r="C14" s="10" t="s">
        <v>34</v>
      </c>
      <c r="D14" s="10">
        <v>102</v>
      </c>
      <c r="E14" s="10" t="s">
        <v>35</v>
      </c>
      <c r="F14" s="10" t="s">
        <v>74</v>
      </c>
      <c r="G14" s="11">
        <v>336</v>
      </c>
      <c r="H14" s="10">
        <v>335</v>
      </c>
      <c r="I14" s="10" t="s">
        <v>21</v>
      </c>
      <c r="J14" s="1">
        <f t="shared" si="1"/>
        <v>50000</v>
      </c>
      <c r="K14" s="1">
        <f t="shared" si="2"/>
        <v>65624.641407307179</v>
      </c>
      <c r="L14" s="1"/>
      <c r="M14" s="12">
        <f t="shared" si="3"/>
        <v>115624.64140730718</v>
      </c>
      <c r="N14" s="1">
        <v>122471.21795800145</v>
      </c>
      <c r="O14" s="1">
        <f t="shared" si="4"/>
        <v>-6846.5765506942698</v>
      </c>
      <c r="P14" s="13">
        <f t="shared" si="5"/>
        <v>0.9440964443332136</v>
      </c>
      <c r="R14" s="6"/>
      <c r="S14" s="6"/>
    </row>
    <row r="15" spans="1:19" x14ac:dyDescent="0.25">
      <c r="A15" s="10" t="e">
        <f t="shared" si="0"/>
        <v>#VALUE!</v>
      </c>
      <c r="B15" s="10">
        <v>55</v>
      </c>
      <c r="C15" s="10" t="s">
        <v>32</v>
      </c>
      <c r="D15" s="10">
        <v>387</v>
      </c>
      <c r="E15" s="10" t="s">
        <v>33</v>
      </c>
      <c r="F15" s="10" t="s">
        <v>75</v>
      </c>
      <c r="G15" s="11">
        <v>154</v>
      </c>
      <c r="H15" s="10">
        <v>149</v>
      </c>
      <c r="I15" s="10" t="s">
        <v>21</v>
      </c>
      <c r="J15" s="1">
        <f t="shared" si="1"/>
        <v>50000</v>
      </c>
      <c r="K15" s="1">
        <f t="shared" si="2"/>
        <v>29188.273342354532</v>
      </c>
      <c r="L15" s="1"/>
      <c r="M15" s="12">
        <f t="shared" si="3"/>
        <v>79188.273342354529</v>
      </c>
      <c r="N15" s="1">
        <v>83215.974897417327</v>
      </c>
      <c r="O15" s="1">
        <f t="shared" si="4"/>
        <v>-4027.7015550627984</v>
      </c>
      <c r="P15" s="13">
        <f t="shared" si="5"/>
        <v>0.95159941874107878</v>
      </c>
      <c r="R15" s="6"/>
      <c r="S15" s="6"/>
    </row>
    <row r="16" spans="1:19" x14ac:dyDescent="0.25">
      <c r="A16" s="10" t="e">
        <f t="shared" si="0"/>
        <v>#VALUE!</v>
      </c>
      <c r="B16" s="10">
        <v>139</v>
      </c>
      <c r="C16" s="10" t="s">
        <v>54</v>
      </c>
      <c r="D16" s="10">
        <v>1295</v>
      </c>
      <c r="E16" s="10" t="s">
        <v>55</v>
      </c>
      <c r="F16" s="10" t="s">
        <v>72</v>
      </c>
      <c r="G16" s="11">
        <v>68</v>
      </c>
      <c r="H16" s="10">
        <v>60</v>
      </c>
      <c r="I16" s="10" t="s">
        <v>21</v>
      </c>
      <c r="J16" s="1">
        <f t="shared" si="1"/>
        <v>50000</v>
      </c>
      <c r="K16" s="1">
        <f t="shared" si="2"/>
        <v>11753.667117726658</v>
      </c>
      <c r="L16" s="1"/>
      <c r="M16" s="12">
        <f t="shared" si="3"/>
        <v>61753.667117726654</v>
      </c>
      <c r="N16" s="1">
        <v>64666.794110547911</v>
      </c>
      <c r="O16" s="1">
        <f t="shared" si="4"/>
        <v>-2913.1269928212569</v>
      </c>
      <c r="P16" s="13">
        <f t="shared" si="5"/>
        <v>0.95495173322120674</v>
      </c>
      <c r="R16" s="6"/>
      <c r="S16" s="6"/>
    </row>
    <row r="17" spans="1:19" x14ac:dyDescent="0.25">
      <c r="A17" s="10" t="e">
        <f t="shared" si="0"/>
        <v>#VALUE!</v>
      </c>
      <c r="B17" s="10">
        <v>342</v>
      </c>
      <c r="C17" s="10" t="s">
        <v>26</v>
      </c>
      <c r="D17" s="10">
        <v>795</v>
      </c>
      <c r="E17" s="10" t="s">
        <v>27</v>
      </c>
      <c r="F17" s="10" t="s">
        <v>75</v>
      </c>
      <c r="G17" s="11">
        <v>95</v>
      </c>
      <c r="H17" s="10">
        <v>89</v>
      </c>
      <c r="I17" s="10" t="s">
        <v>21</v>
      </c>
      <c r="J17" s="1">
        <f t="shared" si="1"/>
        <v>50000</v>
      </c>
      <c r="K17" s="1">
        <f t="shared" si="2"/>
        <v>17434.606224627874</v>
      </c>
      <c r="L17" s="1"/>
      <c r="M17" s="12">
        <f t="shared" si="3"/>
        <v>67434.606224627874</v>
      </c>
      <c r="N17" s="1">
        <v>70490.374125030168</v>
      </c>
      <c r="O17" s="1">
        <f t="shared" si="4"/>
        <v>-3055.7679004022939</v>
      </c>
      <c r="P17" s="13">
        <f t="shared" si="5"/>
        <v>0.95664985555357929</v>
      </c>
      <c r="R17" s="6"/>
      <c r="S17" s="6"/>
    </row>
    <row r="18" spans="1:19" x14ac:dyDescent="0.25">
      <c r="A18" s="10" t="e">
        <f t="shared" si="0"/>
        <v>#VALUE!</v>
      </c>
      <c r="B18" s="10">
        <v>479</v>
      </c>
      <c r="C18" s="10" t="s">
        <v>36</v>
      </c>
      <c r="D18" s="10">
        <v>1341</v>
      </c>
      <c r="E18" s="10" t="s">
        <v>37</v>
      </c>
      <c r="F18" s="10" t="s">
        <v>74</v>
      </c>
      <c r="G18" s="11">
        <v>172</v>
      </c>
      <c r="H18" s="10">
        <v>172</v>
      </c>
      <c r="I18" s="10" t="s">
        <v>21</v>
      </c>
      <c r="J18" s="1">
        <f t="shared" si="1"/>
        <v>50000</v>
      </c>
      <c r="K18" s="1">
        <f t="shared" si="2"/>
        <v>33693.845737483083</v>
      </c>
      <c r="L18" s="1"/>
      <c r="M18" s="12">
        <f t="shared" si="3"/>
        <v>83693.84573748309</v>
      </c>
      <c r="N18" s="1">
        <v>87098.361573738832</v>
      </c>
      <c r="O18" s="1">
        <f t="shared" si="4"/>
        <v>-3404.5158362557413</v>
      </c>
      <c r="P18" s="13">
        <f t="shared" si="5"/>
        <v>0.96091182687319066</v>
      </c>
      <c r="R18" s="6"/>
      <c r="S18" s="6"/>
    </row>
    <row r="19" spans="1:19" x14ac:dyDescent="0.25">
      <c r="A19" s="10" t="e">
        <f t="shared" si="0"/>
        <v>#VALUE!</v>
      </c>
      <c r="B19" s="10">
        <v>111</v>
      </c>
      <c r="C19" s="10" t="s">
        <v>40</v>
      </c>
      <c r="D19" s="10">
        <v>438</v>
      </c>
      <c r="E19" s="10" t="s">
        <v>41</v>
      </c>
      <c r="F19" s="10" t="s">
        <v>76</v>
      </c>
      <c r="G19" s="11">
        <v>31</v>
      </c>
      <c r="H19" s="10">
        <v>23</v>
      </c>
      <c r="I19" s="10" t="s">
        <v>21</v>
      </c>
      <c r="J19" s="1">
        <f t="shared" si="1"/>
        <v>50000</v>
      </c>
      <c r="K19" s="1">
        <f t="shared" si="2"/>
        <v>4505.5723951285518</v>
      </c>
      <c r="L19" s="1"/>
      <c r="M19" s="12">
        <f t="shared" si="3"/>
        <v>54505.572395128554</v>
      </c>
      <c r="N19" s="1">
        <v>56686.332609220372</v>
      </c>
      <c r="O19" s="1">
        <f t="shared" si="4"/>
        <v>-2180.760214091817</v>
      </c>
      <c r="P19" s="13">
        <f t="shared" si="5"/>
        <v>0.96152934730977635</v>
      </c>
      <c r="R19" s="6"/>
      <c r="S19" s="6"/>
    </row>
    <row r="20" spans="1:19" x14ac:dyDescent="0.25">
      <c r="A20" s="10" t="e">
        <f t="shared" si="0"/>
        <v>#VALUE!</v>
      </c>
      <c r="B20" s="10">
        <v>2</v>
      </c>
      <c r="C20" s="10" t="s">
        <v>24</v>
      </c>
      <c r="D20" s="10">
        <v>1145</v>
      </c>
      <c r="E20" s="10" t="s">
        <v>25</v>
      </c>
      <c r="F20" s="10" t="s">
        <v>72</v>
      </c>
      <c r="G20" s="11">
        <v>147</v>
      </c>
      <c r="H20" s="10">
        <v>146</v>
      </c>
      <c r="I20" s="10" t="s">
        <v>21</v>
      </c>
      <c r="J20" s="1">
        <f t="shared" si="1"/>
        <v>50000</v>
      </c>
      <c r="K20" s="1">
        <f t="shared" si="2"/>
        <v>28600.5899864682</v>
      </c>
      <c r="L20" s="1"/>
      <c r="M20" s="12">
        <f t="shared" si="3"/>
        <v>78600.5899864682</v>
      </c>
      <c r="N20" s="1">
        <v>81706.157856625636</v>
      </c>
      <c r="O20" s="1">
        <f t="shared" si="4"/>
        <v>-3105.5678701574361</v>
      </c>
      <c r="P20" s="13">
        <f t="shared" si="5"/>
        <v>0.96199101816038213</v>
      </c>
      <c r="R20" s="6"/>
      <c r="S20" s="6"/>
    </row>
    <row r="21" spans="1:19" x14ac:dyDescent="0.25">
      <c r="A21" s="10" t="e">
        <f t="shared" si="0"/>
        <v>#VALUE!</v>
      </c>
      <c r="B21" s="10">
        <v>232</v>
      </c>
      <c r="C21" s="10" t="s">
        <v>59</v>
      </c>
      <c r="D21" s="10">
        <v>104</v>
      </c>
      <c r="E21" s="10" t="s">
        <v>60</v>
      </c>
      <c r="F21" s="10" t="s">
        <v>73</v>
      </c>
      <c r="G21" s="11">
        <v>338</v>
      </c>
      <c r="H21" s="10">
        <v>350</v>
      </c>
      <c r="I21" s="10" t="s">
        <v>21</v>
      </c>
      <c r="J21" s="1">
        <f t="shared" si="1"/>
        <v>50000</v>
      </c>
      <c r="K21" s="1">
        <f t="shared" si="2"/>
        <v>68563.058186738839</v>
      </c>
      <c r="L21" s="1"/>
      <c r="M21" s="12">
        <f t="shared" si="3"/>
        <v>118563.05818673884</v>
      </c>
      <c r="N21" s="1">
        <v>122902.59425537051</v>
      </c>
      <c r="O21" s="1">
        <f t="shared" si="4"/>
        <v>-4339.5360686316708</v>
      </c>
      <c r="P21" s="13">
        <f t="shared" si="5"/>
        <v>0.9646912573739912</v>
      </c>
      <c r="R21" s="6"/>
      <c r="S21" s="6"/>
    </row>
    <row r="22" spans="1:19" x14ac:dyDescent="0.25">
      <c r="A22" s="10">
        <v>1</v>
      </c>
      <c r="B22" s="10">
        <v>476</v>
      </c>
      <c r="C22" s="10" t="s">
        <v>19</v>
      </c>
      <c r="D22" s="10">
        <v>1247</v>
      </c>
      <c r="E22" s="10" t="s">
        <v>20</v>
      </c>
      <c r="F22" s="10" t="s">
        <v>77</v>
      </c>
      <c r="G22" s="11">
        <v>509</v>
      </c>
      <c r="H22" s="10">
        <v>532</v>
      </c>
      <c r="I22" s="10" t="s">
        <v>21</v>
      </c>
      <c r="J22" s="1">
        <f t="shared" si="1"/>
        <v>50000</v>
      </c>
      <c r="K22" s="1">
        <f t="shared" si="2"/>
        <v>104215.84844384303</v>
      </c>
      <c r="L22" s="1"/>
      <c r="M22" s="12">
        <f t="shared" si="3"/>
        <v>154215.84844384302</v>
      </c>
      <c r="N22" s="1">
        <v>159785.26768042482</v>
      </c>
      <c r="O22" s="1">
        <f t="shared" si="4"/>
        <v>-5569.4192365818017</v>
      </c>
      <c r="P22" s="13">
        <f t="shared" si="5"/>
        <v>0.96514435080635341</v>
      </c>
      <c r="R22" s="6"/>
      <c r="S22" s="6"/>
    </row>
    <row r="23" spans="1:19" x14ac:dyDescent="0.25">
      <c r="A23" s="10">
        <f t="shared" ref="A23:A36" si="6">A22+1</f>
        <v>2</v>
      </c>
      <c r="B23" s="10">
        <v>44</v>
      </c>
      <c r="C23" s="10" t="s">
        <v>44</v>
      </c>
      <c r="D23" s="10">
        <v>128</v>
      </c>
      <c r="E23" s="10" t="s">
        <v>47</v>
      </c>
      <c r="F23" s="10" t="s">
        <v>76</v>
      </c>
      <c r="G23" s="11">
        <v>50</v>
      </c>
      <c r="H23" s="10">
        <v>46</v>
      </c>
      <c r="I23" s="10" t="s">
        <v>21</v>
      </c>
      <c r="J23" s="1">
        <f t="shared" si="1"/>
        <v>50000</v>
      </c>
      <c r="K23" s="1">
        <f t="shared" si="2"/>
        <v>9011.1447902571035</v>
      </c>
      <c r="L23" s="1"/>
      <c r="M23" s="12">
        <f t="shared" si="3"/>
        <v>59011.144790257102</v>
      </c>
      <c r="N23" s="1">
        <v>60784.407434226407</v>
      </c>
      <c r="O23" s="1">
        <f t="shared" si="4"/>
        <v>-1773.2626439693049</v>
      </c>
      <c r="P23" s="13">
        <f t="shared" si="5"/>
        <v>0.97082701438048702</v>
      </c>
      <c r="R23" s="6"/>
      <c r="S23" s="6"/>
    </row>
    <row r="24" spans="1:19" x14ac:dyDescent="0.25">
      <c r="A24" s="10">
        <f t="shared" si="6"/>
        <v>3</v>
      </c>
      <c r="B24" s="10">
        <v>365</v>
      </c>
      <c r="C24" s="10" t="s">
        <v>22</v>
      </c>
      <c r="D24" s="10">
        <v>801</v>
      </c>
      <c r="E24" s="10" t="s">
        <v>23</v>
      </c>
      <c r="F24" s="10" t="s">
        <v>78</v>
      </c>
      <c r="G24" s="11">
        <v>54</v>
      </c>
      <c r="H24" s="10">
        <v>53</v>
      </c>
      <c r="I24" s="10" t="s">
        <v>21</v>
      </c>
      <c r="J24" s="1">
        <f t="shared" si="1"/>
        <v>50000</v>
      </c>
      <c r="K24" s="1">
        <f t="shared" si="2"/>
        <v>10382.405953991882</v>
      </c>
      <c r="L24" s="1"/>
      <c r="M24" s="12">
        <f t="shared" si="3"/>
        <v>60382.405953991882</v>
      </c>
      <c r="N24" s="1">
        <v>61647.160028964521</v>
      </c>
      <c r="O24" s="1">
        <f t="shared" si="4"/>
        <v>-1264.7540749726395</v>
      </c>
      <c r="P24" s="13">
        <f t="shared" si="5"/>
        <v>0.97948398475487919</v>
      </c>
      <c r="R24" s="6"/>
      <c r="S24" s="6"/>
    </row>
    <row r="25" spans="1:19" x14ac:dyDescent="0.25">
      <c r="A25" s="10">
        <f t="shared" si="6"/>
        <v>4</v>
      </c>
      <c r="B25" s="10">
        <v>44</v>
      </c>
      <c r="C25" s="10" t="s">
        <v>44</v>
      </c>
      <c r="D25" s="10">
        <v>752</v>
      </c>
      <c r="E25" s="10" t="s">
        <v>45</v>
      </c>
      <c r="F25" s="10" t="s">
        <v>76</v>
      </c>
      <c r="G25" s="11">
        <v>187</v>
      </c>
      <c r="H25" s="10">
        <v>198</v>
      </c>
      <c r="I25" s="10" t="s">
        <v>21</v>
      </c>
      <c r="J25" s="1">
        <f t="shared" si="1"/>
        <v>50000</v>
      </c>
      <c r="K25" s="1">
        <f t="shared" si="2"/>
        <v>38787.101488497974</v>
      </c>
      <c r="L25" s="1"/>
      <c r="M25" s="12">
        <f t="shared" si="3"/>
        <v>88787.101488497981</v>
      </c>
      <c r="N25" s="1">
        <v>90333.683804006752</v>
      </c>
      <c r="O25" s="1">
        <f t="shared" si="4"/>
        <v>-1546.582315508771</v>
      </c>
      <c r="P25" s="13">
        <f t="shared" si="5"/>
        <v>0.98287922898324032</v>
      </c>
      <c r="R25" s="6"/>
      <c r="S25" s="6"/>
    </row>
    <row r="26" spans="1:19" x14ac:dyDescent="0.25">
      <c r="A26" s="10">
        <f t="shared" si="6"/>
        <v>5</v>
      </c>
      <c r="B26" s="10">
        <v>371</v>
      </c>
      <c r="C26" s="10" t="s">
        <v>50</v>
      </c>
      <c r="D26" s="10">
        <v>161</v>
      </c>
      <c r="E26" s="10" t="s">
        <v>51</v>
      </c>
      <c r="F26" s="10" t="s">
        <v>73</v>
      </c>
      <c r="G26" s="11">
        <v>340</v>
      </c>
      <c r="H26" s="10">
        <v>366</v>
      </c>
      <c r="I26" s="10" t="s">
        <v>21</v>
      </c>
      <c r="J26" s="1">
        <f t="shared" si="1"/>
        <v>50000</v>
      </c>
      <c r="K26" s="1">
        <f t="shared" si="2"/>
        <v>71697.369418132614</v>
      </c>
      <c r="L26" s="1"/>
      <c r="M26" s="12">
        <f t="shared" si="3"/>
        <v>121697.36941813261</v>
      </c>
      <c r="N26" s="1">
        <v>123333.97055273957</v>
      </c>
      <c r="O26" s="1">
        <f t="shared" si="4"/>
        <v>-1636.6011346069572</v>
      </c>
      <c r="P26" s="13">
        <f t="shared" si="5"/>
        <v>0.98673032963041496</v>
      </c>
      <c r="R26" s="6"/>
      <c r="S26" s="6"/>
    </row>
    <row r="27" spans="1:19" x14ac:dyDescent="0.25">
      <c r="A27" s="10">
        <f t="shared" si="6"/>
        <v>6</v>
      </c>
      <c r="B27" s="10">
        <v>422</v>
      </c>
      <c r="C27" s="10" t="s">
        <v>65</v>
      </c>
      <c r="D27" s="10">
        <v>190</v>
      </c>
      <c r="E27" s="10" t="s">
        <v>66</v>
      </c>
      <c r="F27" s="10" t="s">
        <v>78</v>
      </c>
      <c r="G27" s="11">
        <v>107</v>
      </c>
      <c r="H27" s="10">
        <v>113</v>
      </c>
      <c r="I27" s="10" t="s">
        <v>21</v>
      </c>
      <c r="J27" s="1">
        <f t="shared" si="1"/>
        <v>50000</v>
      </c>
      <c r="K27" s="1">
        <f t="shared" si="2"/>
        <v>22136.07307171854</v>
      </c>
      <c r="L27" s="1"/>
      <c r="M27" s="12">
        <f t="shared" si="3"/>
        <v>72136.073071718536</v>
      </c>
      <c r="N27" s="1">
        <v>73078.631909244505</v>
      </c>
      <c r="O27" s="1">
        <f t="shared" si="4"/>
        <v>-942.55883752596856</v>
      </c>
      <c r="P27" s="13">
        <f t="shared" si="5"/>
        <v>0.98710212803796704</v>
      </c>
      <c r="R27" s="6"/>
      <c r="S27" s="6"/>
    </row>
    <row r="28" spans="1:19" x14ac:dyDescent="0.25">
      <c r="A28" s="10">
        <f t="shared" si="6"/>
        <v>7</v>
      </c>
      <c r="B28" s="10">
        <v>365</v>
      </c>
      <c r="C28" s="10" t="s">
        <v>22</v>
      </c>
      <c r="D28" s="10">
        <v>158</v>
      </c>
      <c r="E28" s="10" t="s">
        <v>53</v>
      </c>
      <c r="F28" s="10" t="s">
        <v>79</v>
      </c>
      <c r="G28" s="11">
        <v>160</v>
      </c>
      <c r="H28" s="10">
        <v>172</v>
      </c>
      <c r="I28" s="10" t="s">
        <v>21</v>
      </c>
      <c r="J28" s="1">
        <f t="shared" si="1"/>
        <v>50000</v>
      </c>
      <c r="K28" s="1">
        <f t="shared" si="2"/>
        <v>33693.845737483083</v>
      </c>
      <c r="L28" s="1"/>
      <c r="M28" s="12">
        <f t="shared" si="3"/>
        <v>83693.84573748309</v>
      </c>
      <c r="N28" s="1">
        <v>84510.103789524495</v>
      </c>
      <c r="O28" s="1">
        <f t="shared" si="4"/>
        <v>-816.25805204140488</v>
      </c>
      <c r="P28" s="13">
        <f t="shared" si="5"/>
        <v>0.99034129630139467</v>
      </c>
      <c r="R28" s="6"/>
      <c r="S28" s="6"/>
    </row>
    <row r="29" spans="1:19" x14ac:dyDescent="0.25">
      <c r="A29" s="10">
        <f t="shared" si="6"/>
        <v>8</v>
      </c>
      <c r="B29" s="10">
        <v>244</v>
      </c>
      <c r="C29" s="10" t="s">
        <v>28</v>
      </c>
      <c r="D29" s="10">
        <v>1287</v>
      </c>
      <c r="E29" s="10" t="s">
        <v>29</v>
      </c>
      <c r="F29" s="10" t="s">
        <v>73</v>
      </c>
      <c r="G29" s="11">
        <v>4</v>
      </c>
      <c r="H29" s="10">
        <v>4</v>
      </c>
      <c r="I29" s="10" t="s">
        <v>21</v>
      </c>
      <c r="J29" s="1">
        <f t="shared" si="1"/>
        <v>25000</v>
      </c>
      <c r="K29" s="1">
        <f t="shared" si="2"/>
        <v>783.57780784844385</v>
      </c>
      <c r="L29" s="1"/>
      <c r="M29" s="12">
        <f t="shared" si="3"/>
        <v>25783.577807848444</v>
      </c>
      <c r="N29" s="1">
        <v>25862.752594738111</v>
      </c>
      <c r="O29" s="1">
        <f t="shared" si="4"/>
        <v>-79.174786889667303</v>
      </c>
      <c r="P29" s="13">
        <f t="shared" si="5"/>
        <v>0.99693865582947361</v>
      </c>
      <c r="R29" s="6"/>
      <c r="S29" s="6"/>
    </row>
    <row r="30" spans="1:19" x14ac:dyDescent="0.25">
      <c r="A30" s="10">
        <f t="shared" si="6"/>
        <v>9</v>
      </c>
      <c r="B30" s="10">
        <v>411</v>
      </c>
      <c r="C30" s="10" t="s">
        <v>48</v>
      </c>
      <c r="D30" s="10">
        <v>1147</v>
      </c>
      <c r="E30" s="10" t="s">
        <v>58</v>
      </c>
      <c r="F30" s="10" t="s">
        <v>73</v>
      </c>
      <c r="G30" s="11">
        <v>54</v>
      </c>
      <c r="H30" s="10">
        <v>59</v>
      </c>
      <c r="I30" s="10" t="s">
        <v>21</v>
      </c>
      <c r="J30" s="1">
        <f t="shared" si="1"/>
        <v>50000</v>
      </c>
      <c r="K30" s="1">
        <f t="shared" si="2"/>
        <v>11557.772665764547</v>
      </c>
      <c r="L30" s="1"/>
      <c r="M30" s="12">
        <f t="shared" si="3"/>
        <v>61557.772665764547</v>
      </c>
      <c r="N30" s="1">
        <v>61647.160028964521</v>
      </c>
      <c r="O30" s="1">
        <f t="shared" si="4"/>
        <v>-89.387363199974061</v>
      </c>
      <c r="P30" s="13">
        <f t="shared" si="5"/>
        <v>0.99855001652699049</v>
      </c>
      <c r="R30" s="6"/>
      <c r="S30" s="6"/>
    </row>
    <row r="31" spans="1:19" x14ac:dyDescent="0.25">
      <c r="A31" s="10">
        <f t="shared" si="6"/>
        <v>10</v>
      </c>
      <c r="B31" s="10">
        <v>312</v>
      </c>
      <c r="C31" s="10" t="s">
        <v>38</v>
      </c>
      <c r="D31" s="10">
        <v>294</v>
      </c>
      <c r="E31" s="10" t="s">
        <v>67</v>
      </c>
      <c r="F31" s="10"/>
      <c r="G31" s="10"/>
      <c r="H31" s="10">
        <v>119</v>
      </c>
      <c r="I31" s="10" t="s">
        <v>21</v>
      </c>
      <c r="J31" s="1">
        <f t="shared" si="1"/>
        <v>50000</v>
      </c>
      <c r="K31" s="1">
        <f t="shared" si="2"/>
        <v>23311.439783491205</v>
      </c>
      <c r="L31" s="1"/>
      <c r="M31" s="12">
        <f t="shared" si="3"/>
        <v>73311.439783491209</v>
      </c>
      <c r="N31" s="1">
        <v>0</v>
      </c>
      <c r="O31" s="1">
        <f t="shared" si="4"/>
        <v>73311.439783491209</v>
      </c>
      <c r="P31" s="13">
        <v>1</v>
      </c>
      <c r="R31" s="6"/>
      <c r="S31" s="6"/>
    </row>
    <row r="32" spans="1:19" x14ac:dyDescent="0.25">
      <c r="A32" s="10">
        <f t="shared" si="6"/>
        <v>11</v>
      </c>
      <c r="B32" s="10">
        <v>2</v>
      </c>
      <c r="C32" s="10" t="s">
        <v>24</v>
      </c>
      <c r="D32" s="10">
        <v>594</v>
      </c>
      <c r="E32" s="10" t="s">
        <v>52</v>
      </c>
      <c r="F32" s="10" t="s">
        <v>75</v>
      </c>
      <c r="G32" s="11">
        <v>144</v>
      </c>
      <c r="H32" s="10">
        <v>159</v>
      </c>
      <c r="I32" s="10" t="s">
        <v>21</v>
      </c>
      <c r="J32" s="1">
        <f t="shared" si="1"/>
        <v>50000</v>
      </c>
      <c r="K32" s="1">
        <f t="shared" si="2"/>
        <v>31147.217861975641</v>
      </c>
      <c r="L32" s="1"/>
      <c r="M32" s="12">
        <f t="shared" si="3"/>
        <v>81147.217861975645</v>
      </c>
      <c r="N32" s="1">
        <v>81059.093410572052</v>
      </c>
      <c r="O32" s="1">
        <f t="shared" si="4"/>
        <v>88.124451403593412</v>
      </c>
      <c r="P32" s="13">
        <f>M32/N32</f>
        <v>1.0010871630522344</v>
      </c>
      <c r="R32" s="6"/>
      <c r="S32" s="6"/>
    </row>
    <row r="33" spans="1:19" x14ac:dyDescent="0.25">
      <c r="A33" s="10">
        <f t="shared" si="6"/>
        <v>12</v>
      </c>
      <c r="B33" s="10">
        <v>401</v>
      </c>
      <c r="C33" s="10" t="s">
        <v>56</v>
      </c>
      <c r="D33" s="10">
        <v>195</v>
      </c>
      <c r="E33" s="10" t="s">
        <v>57</v>
      </c>
      <c r="F33" s="10" t="s">
        <v>78</v>
      </c>
      <c r="G33" s="11">
        <v>408</v>
      </c>
      <c r="H33" s="10">
        <v>461</v>
      </c>
      <c r="I33" s="10" t="s">
        <v>21</v>
      </c>
      <c r="J33" s="1">
        <f t="shared" si="1"/>
        <v>50000</v>
      </c>
      <c r="K33" s="1">
        <f t="shared" si="2"/>
        <v>90307.342354533161</v>
      </c>
      <c r="L33" s="1"/>
      <c r="M33" s="12">
        <f t="shared" si="3"/>
        <v>140307.34235453315</v>
      </c>
      <c r="N33" s="1">
        <v>138000.7646632875</v>
      </c>
      <c r="O33" s="1">
        <f t="shared" si="4"/>
        <v>2306.5776912456495</v>
      </c>
      <c r="P33" s="13">
        <f>M33/N33</f>
        <v>1.0167142384817471</v>
      </c>
      <c r="R33" s="6"/>
      <c r="S33" s="6"/>
    </row>
    <row r="34" spans="1:19" x14ac:dyDescent="0.25">
      <c r="A34" s="10">
        <f t="shared" si="6"/>
        <v>13</v>
      </c>
      <c r="B34" s="10">
        <v>312</v>
      </c>
      <c r="C34" s="10" t="s">
        <v>38</v>
      </c>
      <c r="D34" s="10">
        <v>846</v>
      </c>
      <c r="E34" s="10" t="s">
        <v>39</v>
      </c>
      <c r="F34" s="10" t="s">
        <v>73</v>
      </c>
      <c r="G34" s="11">
        <v>15</v>
      </c>
      <c r="H34" s="10">
        <v>19</v>
      </c>
      <c r="I34" s="10" t="s">
        <v>21</v>
      </c>
      <c r="J34" s="1">
        <f t="shared" si="1"/>
        <v>25000</v>
      </c>
      <c r="K34" s="1">
        <f t="shared" si="2"/>
        <v>3721.9945872801081</v>
      </c>
      <c r="L34" s="1"/>
      <c r="M34" s="12">
        <f t="shared" si="3"/>
        <v>28721.994587280107</v>
      </c>
      <c r="N34" s="1">
        <v>28235.322230267921</v>
      </c>
      <c r="O34" s="1">
        <f t="shared" si="4"/>
        <v>486.67235701218669</v>
      </c>
      <c r="P34" s="13">
        <f>M34/N34</f>
        <v>1.0172362954827723</v>
      </c>
      <c r="R34" s="6"/>
      <c r="S34" s="6"/>
    </row>
    <row r="35" spans="1:19" x14ac:dyDescent="0.25">
      <c r="A35" s="10">
        <f t="shared" si="6"/>
        <v>14</v>
      </c>
      <c r="B35" s="10">
        <v>44</v>
      </c>
      <c r="C35" s="10" t="s">
        <v>44</v>
      </c>
      <c r="D35" s="10">
        <v>30</v>
      </c>
      <c r="E35" s="10" t="s">
        <v>46</v>
      </c>
      <c r="F35" s="10" t="s">
        <v>80</v>
      </c>
      <c r="G35" s="11">
        <v>88</v>
      </c>
      <c r="H35" s="10">
        <v>124</v>
      </c>
      <c r="I35" s="10" t="s">
        <v>21</v>
      </c>
      <c r="J35" s="1">
        <f t="shared" si="1"/>
        <v>50000</v>
      </c>
      <c r="K35" s="1">
        <f t="shared" si="2"/>
        <v>24290.91204330176</v>
      </c>
      <c r="L35" s="1"/>
      <c r="M35" s="12">
        <f t="shared" si="3"/>
        <v>74290.912043301767</v>
      </c>
      <c r="N35" s="1">
        <v>68980.557084238477</v>
      </c>
      <c r="O35" s="1">
        <f t="shared" si="4"/>
        <v>5310.3549590632902</v>
      </c>
      <c r="P35" s="13">
        <f>M35/N35</f>
        <v>1.0769833585509947</v>
      </c>
      <c r="R35" s="6"/>
      <c r="S35" s="6"/>
    </row>
    <row r="36" spans="1:19" x14ac:dyDescent="0.25">
      <c r="A36" s="10">
        <f t="shared" si="6"/>
        <v>15</v>
      </c>
      <c r="B36" s="10">
        <v>253</v>
      </c>
      <c r="C36" s="10" t="s">
        <v>61</v>
      </c>
      <c r="D36" s="10">
        <v>1315</v>
      </c>
      <c r="E36" s="10" t="s">
        <v>62</v>
      </c>
      <c r="F36" s="10"/>
      <c r="G36" s="11">
        <v>95</v>
      </c>
      <c r="H36" s="10">
        <v>141</v>
      </c>
      <c r="I36" s="10" t="s">
        <v>21</v>
      </c>
      <c r="J36" s="1">
        <f t="shared" si="1"/>
        <v>50000</v>
      </c>
      <c r="K36" s="1">
        <f t="shared" si="2"/>
        <v>27621.117726657645</v>
      </c>
      <c r="L36" s="1"/>
      <c r="M36" s="12">
        <f t="shared" si="3"/>
        <v>77621.117726657641</v>
      </c>
      <c r="N36" s="1">
        <v>70490.374125030168</v>
      </c>
      <c r="O36" s="1">
        <f t="shared" si="4"/>
        <v>7130.7436016274733</v>
      </c>
      <c r="P36" s="13">
        <f>M36/N36</f>
        <v>1.1011591112990766</v>
      </c>
      <c r="R36" s="6"/>
      <c r="S36" s="6"/>
    </row>
    <row r="37" spans="1:19" x14ac:dyDescent="0.25">
      <c r="A37" s="19"/>
      <c r="B37" s="19"/>
      <c r="C37" s="19" t="s">
        <v>68</v>
      </c>
      <c r="D37" s="19"/>
      <c r="E37" s="19"/>
      <c r="F37" s="19"/>
      <c r="G37" s="19"/>
      <c r="H37" s="19">
        <f>SUBTOTAL(109,H10:H36)</f>
        <v>4434</v>
      </c>
      <c r="I37" s="19"/>
      <c r="J37" s="19">
        <f>SUBTOTAL(109,J10:J36)</f>
        <v>1275000</v>
      </c>
      <c r="K37" s="19">
        <f>SUM(K10:K36)</f>
        <v>868596</v>
      </c>
      <c r="L37" s="20">
        <f>SUM(L10:L36)</f>
        <v>29476</v>
      </c>
      <c r="M37" s="20">
        <f>SUBTOTAL(109,M10:M36)</f>
        <v>2114120</v>
      </c>
      <c r="N37" s="19">
        <f>SUBTOTAL(109,N10:N36)</f>
        <v>2143595.9999999995</v>
      </c>
      <c r="O37" s="19"/>
      <c r="P37" s="21"/>
    </row>
    <row r="39" spans="1:19" x14ac:dyDescent="0.25">
      <c r="C39" s="15">
        <v>29476</v>
      </c>
      <c r="D39" s="23" t="s">
        <v>82</v>
      </c>
    </row>
  </sheetData>
  <autoFilter ref="A9:P9" xr:uid="{00000000-0009-0000-0000-000004000000}">
    <sortState ref="A10:P36">
      <sortCondition ref="P9"/>
    </sortState>
  </autoFilter>
  <conditionalFormatting sqref="L11">
    <cfRule type="iconSet" priority="3">
      <iconSet iconSet="3Symbols2">
        <cfvo type="percent" val="0"/>
        <cfvo type="percent" val="33"/>
        <cfvo type="percent" val="67"/>
      </iconSet>
    </cfRule>
  </conditionalFormatting>
  <conditionalFormatting sqref="D39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C39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19-20 CSI Up A-Z original</vt:lpstr>
      <vt:lpstr>19-20 CSI Up A-Z with Stone</vt:lpstr>
      <vt:lpstr>20-21 Final Allocations</vt:lpstr>
      <vt:lpstr>19-20 CSI Up small-large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Elmira Feather</dc:creator>
  <cp:lastModifiedBy>Alexandra McCann</cp:lastModifiedBy>
  <dcterms:created xsi:type="dcterms:W3CDTF">2019-05-14T19:26:18Z</dcterms:created>
  <dcterms:modified xsi:type="dcterms:W3CDTF">2020-11-16T20:51:06Z</dcterms:modified>
</cp:coreProperties>
</file>